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200" windowHeight="8745" tabRatio="816" activeTab="0"/>
  </bookViews>
  <sheets>
    <sheet name="Sheet1" sheetId="1" r:id="rId1"/>
    <sheet name="Tytrong" sheetId="2" state="hidden" r:id="rId2"/>
    <sheet name="Gia CM DC (tinh lai điện)" sheetId="3" state="hidden" r:id="rId3"/>
  </sheets>
  <definedNames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h" hidden="1">{"'Sheet1'!$L$16"}</definedName>
    <definedName name="hs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" hidden="1">{"Offgrid",#N/A,FALSE,"OFFGRID";"Region",#N/A,FALSE,"REGION";"Offgrid -2",#N/A,FALSE,"OFFGRID";"WTP",#N/A,FALSE,"WTP";"WTP -2",#N/A,FALSE,"WTP";"Project",#N/A,FALSE,"PROJECT";"Summary -2",#N/A,FALSE,"SUMMARY"}</definedName>
    <definedName name="_xlnm.Print_Area" localSheetId="2">'Gia CM DC (tinh lai điện)'!$A$1:$I$121</definedName>
    <definedName name="usd">#REF!</definedName>
    <definedName name="wrn.chi._.tiÆt." hidden="1">{#N/A,#N/A,FALSE,"Chi ti?t"}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</definedNames>
  <calcPr fullCalcOnLoad="1"/>
</workbook>
</file>

<file path=xl/comments3.xml><?xml version="1.0" encoding="utf-8"?>
<comments xmlns="http://schemas.openxmlformats.org/spreadsheetml/2006/main">
  <authors>
    <author>KHTKMCC1</author>
  </authors>
  <commentList>
    <comment ref="D6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A92 tháng 1/2010</t>
        </r>
      </text>
    </comment>
    <comment ref="H6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T3/2011</t>
        </r>
      </text>
    </comment>
    <comment ref="K6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26/8/2011</t>
        </r>
      </text>
    </comment>
    <comment ref="M6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giá 26/8/2011</t>
        </r>
      </text>
    </comment>
    <comment ref="H8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 loại 3,5S</t>
        </r>
        <r>
          <rPr>
            <sz val="9"/>
            <rFont val="Tahoma"/>
            <family val="2"/>
          </rPr>
          <t xml:space="preserve">
T3/2011</t>
        </r>
      </text>
    </comment>
    <comment ref="K8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 loại 3,5S</t>
        </r>
        <r>
          <rPr>
            <sz val="9"/>
            <rFont val="Tahoma"/>
            <family val="2"/>
          </rPr>
          <t xml:space="preserve">
26/8/2011</t>
        </r>
      </text>
    </comment>
    <comment ref="D9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loại 0,25: tháng 8/2010</t>
        </r>
      </text>
    </comment>
    <comment ref="H9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loại 0,25S tháng 3/2011</t>
        </r>
      </text>
    </comment>
    <comment ref="K9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loại 0,25S tháng 26/8/2011</t>
        </r>
      </text>
    </comment>
    <comment ref="M9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loại 0,25S tháng 26/8/2011</t>
        </r>
      </text>
    </comment>
    <comment ref="O9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10/10/2011</t>
        </r>
      </text>
    </comment>
    <comment ref="K15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cao hơn đơn giá cũ 148,936 là do lỗi font nên bản cũ bị ra kq sai</t>
        </r>
      </text>
    </comment>
    <comment ref="K16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cao hơn đơn giá cũ 45,027 là do lỗi font nên bản cũ bị ra kq sai</t>
        </r>
      </text>
    </comment>
    <comment ref="K49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cao hơn đơn giá cũ 12,365 là do lỗi font nên bản cũ bị ra kq sai</t>
        </r>
      </text>
    </comment>
    <comment ref="W6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9/5/2012</t>
        </r>
      </text>
    </comment>
    <comment ref="W8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20/4/2012</t>
        </r>
      </text>
    </comment>
    <comment ref="W9" authorId="0">
      <text>
        <r>
          <rPr>
            <b/>
            <sz val="9"/>
            <rFont val="Tahoma"/>
            <family val="2"/>
          </rPr>
          <t>KHTKMCC:
9/5/2012</t>
        </r>
      </text>
    </comment>
    <comment ref="U6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20/4/2012</t>
        </r>
      </text>
    </comment>
    <comment ref="U8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20/4/2012</t>
        </r>
      </text>
    </comment>
    <comment ref="U9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20/4/2012</t>
        </r>
      </text>
    </comment>
    <comment ref="S6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7/3/2012</t>
        </r>
      </text>
    </comment>
    <comment ref="S8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7/3/2012</t>
        </r>
      </text>
    </comment>
    <comment ref="S9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7/3/2012</t>
        </r>
      </text>
    </comment>
    <comment ref="Q9" authorId="0">
      <text>
        <r>
          <rPr>
            <b/>
            <sz val="9"/>
            <rFont val="Tahoma"/>
            <family val="2"/>
          </rPr>
          <t>KHTKMCC1:</t>
        </r>
        <r>
          <rPr>
            <sz val="9"/>
            <rFont val="Tahoma"/>
            <family val="2"/>
          </rPr>
          <t xml:space="preserve">
10/10/2011</t>
        </r>
      </text>
    </comment>
  </commentList>
</comments>
</file>

<file path=xl/sharedStrings.xml><?xml version="1.0" encoding="utf-8"?>
<sst xmlns="http://schemas.openxmlformats.org/spreadsheetml/2006/main" count="462" uniqueCount="202">
  <si>
    <t>Máy mài 2,7Kw</t>
  </si>
  <si>
    <t>Máy đầm bánh hơi tự hành 16T</t>
  </si>
  <si>
    <t>Máy đầm bánh hơi tự hành 25T</t>
  </si>
  <si>
    <t>Tàu hút cát 600 CV</t>
  </si>
  <si>
    <t xml:space="preserve">Máy bơm xói 4MC </t>
  </si>
  <si>
    <t>Máy đào 1,2m3</t>
  </si>
  <si>
    <t>Máy đào 0,8m3</t>
  </si>
  <si>
    <t>Máy đào 1,25m3</t>
  </si>
  <si>
    <t>Máy đóng cọc 1,2T</t>
  </si>
  <si>
    <t>Máy đóng cọc 1,8T</t>
  </si>
  <si>
    <t>Máy nén khí điêzen 1200m3/h</t>
  </si>
  <si>
    <t>Máy nén khí điêzen 360m3/h</t>
  </si>
  <si>
    <t>Máy nén khí điêzen 600m3/h</t>
  </si>
  <si>
    <t>Máy ủi 108CV</t>
  </si>
  <si>
    <t>Máy phun sơn</t>
  </si>
  <si>
    <t>Máy rải 130-140CV</t>
  </si>
  <si>
    <t>Máy rải 50-60m3/h</t>
  </si>
  <si>
    <t>Máy sàng rung</t>
  </si>
  <si>
    <t>Búa căn khí nén</t>
  </si>
  <si>
    <t>Cần trục bánh xích 10T</t>
  </si>
  <si>
    <t>Cần trục ôtô 10T</t>
  </si>
  <si>
    <t>Cần trục bánh hơi 16T</t>
  </si>
  <si>
    <t>Pa lăng xích 5T</t>
  </si>
  <si>
    <t>Pa lăng xích 3T</t>
  </si>
  <si>
    <t>Máy nén khí điêzen 300m3/h</t>
  </si>
  <si>
    <t>Máy đầm dùi 2,8Kw</t>
  </si>
  <si>
    <t>Sà lan 200T</t>
  </si>
  <si>
    <t>Sà lan 400T</t>
  </si>
  <si>
    <t>Tời điện 5T</t>
  </si>
  <si>
    <t>Thiết bị nấu nhựa</t>
  </si>
  <si>
    <t>ca</t>
  </si>
  <si>
    <t xml:space="preserve">Bảng tính bù giá nhiên liệu, tiền lương đối với máy thi công </t>
  </si>
  <si>
    <t>dự án đầu tư xây dựng cầu tân điền</t>
  </si>
  <si>
    <t>Ban hành kèm theo quyết định số 1661/2006/QĐ -UBND ngày 18/07/2006 của ủy ban nhân dân tỉnh Bến Tre</t>
  </si>
  <si>
    <t>Giá cũ</t>
  </si>
  <si>
    <t>Giá mới</t>
  </si>
  <si>
    <t>Chênh lệch</t>
  </si>
  <si>
    <t>Ghi chú</t>
  </si>
  <si>
    <t>Đ.vị</t>
  </si>
  <si>
    <t>đ/l</t>
  </si>
  <si>
    <t>đ/kwh</t>
  </si>
  <si>
    <t>Nhiên liệu</t>
  </si>
  <si>
    <t>xăng</t>
  </si>
  <si>
    <t>điện</t>
  </si>
  <si>
    <t>dầu mazút</t>
  </si>
  <si>
    <t>dầu diezel</t>
  </si>
  <si>
    <t>Lương</t>
  </si>
  <si>
    <t>ĐM Tiêu hao NL</t>
  </si>
  <si>
    <t>Giá ca máy (cũ)</t>
  </si>
  <si>
    <t>Giá ca máy (mới)</t>
  </si>
  <si>
    <t>ĐM</t>
  </si>
  <si>
    <t>Tiền lương</t>
  </si>
  <si>
    <t>Giá ca máy</t>
  </si>
  <si>
    <t>Ô tô thùng 2,5T</t>
  </si>
  <si>
    <t>Ô tô tự đổ 10T</t>
  </si>
  <si>
    <t>Búa rung BP 170</t>
  </si>
  <si>
    <t>Ca nô 150CV</t>
  </si>
  <si>
    <t>Ca nô 23CV</t>
  </si>
  <si>
    <t>Ca nô 30CV</t>
  </si>
  <si>
    <t>Cần trục bánh hơi  25T</t>
  </si>
  <si>
    <t>Cần trục bánh xích 30T</t>
  </si>
  <si>
    <t>Cẩu lao dầm (Cẩu long môn)</t>
  </si>
  <si>
    <t>Cẩu tháp 25T</t>
  </si>
  <si>
    <t>Kích nâng 30T</t>
  </si>
  <si>
    <t>Kích nâng 250T</t>
  </si>
  <si>
    <t>Kích nâng 500T</t>
  </si>
  <si>
    <t>Máy đào 1,6m3</t>
  </si>
  <si>
    <t>Máy đào gầu ngoạm 1,2m3</t>
  </si>
  <si>
    <t>Máy đóng cọc 4,5T</t>
  </si>
  <si>
    <t>Máy đầm bàn 1Kw</t>
  </si>
  <si>
    <t>Máy đầm cóc</t>
  </si>
  <si>
    <t>Máy đầm dùi 1,5Kw</t>
  </si>
  <si>
    <t>Máy bơm bê tông 50m3/h</t>
  </si>
  <si>
    <t>Máy bơm nước điện 20KW</t>
  </si>
  <si>
    <t>Máy bơm nước điện 7Kw</t>
  </si>
  <si>
    <t>Máy bơm vữa 9m3/h</t>
  </si>
  <si>
    <t>Máy bào</t>
  </si>
  <si>
    <t>Máy cắt cáp 10Kw</t>
  </si>
  <si>
    <t>Máy cắt sắt 1,7Kw</t>
  </si>
  <si>
    <t>Máy cắt tôn 15Kw</t>
  </si>
  <si>
    <t>Máy cắt uốn thép 5Kw</t>
  </si>
  <si>
    <t>Máy hàn điện 23Kw</t>
  </si>
  <si>
    <t>Máy khoan 2,5Kw</t>
  </si>
  <si>
    <t>Máy khoan 4,5Kw</t>
  </si>
  <si>
    <t>Máy khoan xoay đập</t>
  </si>
  <si>
    <t>Máy lốc tôn 5Kw</t>
  </si>
  <si>
    <t>Máy nén khí điêzen 660m3/h</t>
  </si>
  <si>
    <t>Máy ủi &lt;=110CV</t>
  </si>
  <si>
    <t>Máy ủi 140CV</t>
  </si>
  <si>
    <t>Máy thuỷ bình</t>
  </si>
  <si>
    <t>Máy trộn bê tông 250 lít</t>
  </si>
  <si>
    <t>Máy trộn vữa 80 lít</t>
  </si>
  <si>
    <t>Tầu kéo 150CV</t>
  </si>
  <si>
    <t>Tầu kéo 360CV</t>
  </si>
  <si>
    <t>Trạm trộn bê tông 50m3/h</t>
  </si>
  <si>
    <t>Vận thăng 0,8T</t>
  </si>
  <si>
    <t>Xe bơm bê tông 50m3/h</t>
  </si>
  <si>
    <t>Đầm cạnh 3Kw</t>
  </si>
  <si>
    <t>Máy lu đường 10T</t>
  </si>
  <si>
    <t>Ô tô tưới nhựa 7T</t>
  </si>
  <si>
    <t>Trạm trộn bê tông 60T/h</t>
  </si>
  <si>
    <t>Máy xúc 1,65m3</t>
  </si>
  <si>
    <t>Lu bánh lốp 16T</t>
  </si>
  <si>
    <t>Máy san 110CV</t>
  </si>
  <si>
    <t>Máy thi công</t>
  </si>
  <si>
    <t>Ô tô tưới nước 5m3</t>
  </si>
  <si>
    <t>Ô tô chuyển trộn bê tông 10,7m3</t>
  </si>
  <si>
    <t>Cần cẩu nổi 30T</t>
  </si>
  <si>
    <t>Cần trục bánh xích 16T</t>
  </si>
  <si>
    <t>Cần trục bánh xích 25T</t>
  </si>
  <si>
    <t>Cần trục bánh xích 50T</t>
  </si>
  <si>
    <t>Cẩu tháp 30T</t>
  </si>
  <si>
    <t>NL</t>
  </si>
  <si>
    <t>CL NL</t>
  </si>
  <si>
    <t>CL Luong</t>
  </si>
  <si>
    <t>diezel</t>
  </si>
  <si>
    <t>kwh</t>
  </si>
  <si>
    <t>Máy uốn ống 2,8Kw</t>
  </si>
  <si>
    <t>Máy khoan ED</t>
  </si>
  <si>
    <t>Máy trộn dung dịch</t>
  </si>
  <si>
    <t>Máy vận thăng 0,8T</t>
  </si>
  <si>
    <t>Máy bơm nước 200m3/h</t>
  </si>
  <si>
    <t>Ô tô chuyển trộn bê tông 6m3</t>
  </si>
  <si>
    <t>Máy khoan TRC-15</t>
  </si>
  <si>
    <t>Máy lu 8,5</t>
  </si>
  <si>
    <t>Thiết bị sơn kẻ vạch YHK10A</t>
  </si>
  <si>
    <t>ĐV</t>
  </si>
  <si>
    <t>Lò nấu sơn YHK 3A</t>
  </si>
  <si>
    <t>Lò nung keo</t>
  </si>
  <si>
    <t>Máy lu rung 25T</t>
  </si>
  <si>
    <t>STT</t>
  </si>
  <si>
    <t>Thiết bị siêu âm</t>
  </si>
  <si>
    <t>Máy nén khí điêzen 240m3/h</t>
  </si>
  <si>
    <t>mazut</t>
  </si>
  <si>
    <t>Máy xúc 1,25m3</t>
  </si>
  <si>
    <t>Nhựa đường</t>
  </si>
  <si>
    <t>CP nhiên liệu</t>
  </si>
  <si>
    <t>CP năng lượng</t>
  </si>
  <si>
    <t>CP lương</t>
  </si>
  <si>
    <t>CP máy</t>
  </si>
  <si>
    <t>CP nhiên liệu cũ</t>
  </si>
  <si>
    <t>Thép</t>
  </si>
  <si>
    <t>Xi măng</t>
  </si>
  <si>
    <t>Đá</t>
  </si>
  <si>
    <t>Cát</t>
  </si>
  <si>
    <t>BẢNG CHI TIẾT HỆ SỐ ĐIỀU CHỈNH GIÁ Pn</t>
  </si>
  <si>
    <t xml:space="preserve">- Hệ số cố định thể hiện thể hiện tỷ trọng phần không điều chỉnh của các khoản thanh toán hợp đồng: a = </t>
  </si>
  <si>
    <t xml:space="preserve">- Hệ số biểu hiện tỷ trọng chi phí máy thi công trong nội dung công việc được điều chỉnh: b = </t>
  </si>
  <si>
    <t xml:space="preserve">- Hệ số biểu hiện tỷ  trọng chi phí nhân công trong nội dung công việc được điều chỉnh: c = </t>
  </si>
  <si>
    <t xml:space="preserve">- Hệ số biểu hiện tỷ  trọng chi phí vật liệu trong nội dung công việc được điều chỉnh: d = </t>
  </si>
  <si>
    <t>THỜI ĐIỂM CUNG CẤP</t>
  </si>
  <si>
    <t>CHỈ SỐ GIÁ
VẬT LIỆU (%)</t>
  </si>
  <si>
    <t>CHỈ SỐ GIÁ
NHÂN CÔNG (%)</t>
  </si>
  <si>
    <t>CHỈ SỐ GIÁ
MÁY THI CÔNG (%)</t>
  </si>
  <si>
    <t>HỆ SỐ Pn</t>
  </si>
  <si>
    <t>THÁNG</t>
  </si>
  <si>
    <t>NĂM</t>
  </si>
  <si>
    <t>Tạm tính lấy chỉ số giá Tp. HCM</t>
  </si>
  <si>
    <t>XM</t>
  </si>
  <si>
    <t>Quý 2</t>
  </si>
  <si>
    <t>Chỉ số gíá BXD:</t>
  </si>
  <si>
    <t>Quý 4</t>
  </si>
  <si>
    <t>Quý 3</t>
  </si>
  <si>
    <t>Quý 2:</t>
  </si>
  <si>
    <t>Quý 3:</t>
  </si>
  <si>
    <t>Mr Thắng</t>
  </si>
  <si>
    <t>Tháng 08/2011</t>
  </si>
  <si>
    <t>Tháng 10/2011</t>
  </si>
  <si>
    <t>Tháng 11/2011</t>
  </si>
  <si>
    <t>Giá T08/2011</t>
  </si>
  <si>
    <t>Giá T10/2011</t>
  </si>
  <si>
    <t>Giá T11/2011</t>
  </si>
  <si>
    <t>Giá ca máy tháng 08/2011</t>
  </si>
  <si>
    <t>Giá ca máy tháng 10/2011</t>
  </si>
  <si>
    <t>Giá ca máy tháng 11/2011</t>
  </si>
  <si>
    <t>CHỈ SỐ GIÁ VẬT LIỆU (%)</t>
  </si>
  <si>
    <t>Pn</t>
  </si>
  <si>
    <t>Giá trị các đợt TT:</t>
  </si>
  <si>
    <t>Giá ca máy tháng 9/2011</t>
  </si>
  <si>
    <t>Giá ca máy tháng 3/2012</t>
  </si>
  <si>
    <t>Giá ca máy tháng 4/2012</t>
  </si>
  <si>
    <t>Giá ca máy tháng 5/2012</t>
  </si>
  <si>
    <t>Giá T3/2012</t>
  </si>
  <si>
    <t>Giá T4/2012</t>
  </si>
  <si>
    <t>Giá T5/2012</t>
  </si>
  <si>
    <t>Giá T09/2011</t>
  </si>
  <si>
    <t>Giá ca máy tháng 12/2011</t>
  </si>
  <si>
    <t>Giá T12/2011</t>
  </si>
  <si>
    <t>Năm 2012</t>
  </si>
  <si>
    <t>Nh©n c«ng  (L)</t>
  </si>
  <si>
    <t>VËt liÖu xi m¨ng (Mn1)</t>
  </si>
  <si>
    <t>VËt liÖu c¸t (Mn2)</t>
  </si>
  <si>
    <t>VËt liÖu ®¸ (Mn3)</t>
  </si>
  <si>
    <t>ThÐp x©y dùng (Mn4)</t>
  </si>
  <si>
    <t>Nhùa ®­êng (Mn5)</t>
  </si>
  <si>
    <t>Nhiªn liÖu  (Mn6)</t>
  </si>
  <si>
    <t>ThiÕt bÞ thi c«ng XD (E)</t>
  </si>
  <si>
    <t>ChØ sè gi¸</t>
  </si>
  <si>
    <t xml:space="preserve">N¨m </t>
  </si>
  <si>
    <t>Th¸ng</t>
  </si>
  <si>
    <t xml:space="preserve">Phô lôc </t>
  </si>
  <si>
    <t xml:space="preserve"> (KÌm theo c«ng v¨n sè         ngµy       th¸ng 10 n¨m 2012 cña Bé X©y dùng)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</si>
</sst>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#,###"/>
    <numFmt numFmtId="169" formatCode="0.000"/>
    <numFmt numFmtId="170" formatCode="0.0%"/>
    <numFmt numFmtId="171" formatCode="#,##0.0000"/>
    <numFmt numFmtId="172" formatCode="_(* #,##0_);_(* \(#,##0\);_(* &quot;-&quot;??_);_(@_)"/>
    <numFmt numFmtId="173" formatCode="#,##0.0;[Red]#,##0.0"/>
    <numFmt numFmtId="174" formatCode="0.000%"/>
    <numFmt numFmtId="175" formatCode="_-* #,##0\ _₫_-;\-* #,##0\ _₫_-;_-* &quot;-&quot;??\ _₫_-;_-@_-"/>
    <numFmt numFmtId="176" formatCode="0.0000%"/>
    <numFmt numFmtId="177" formatCode="_-* #,##0_-;\-* #,##0_-;_-* &quot;-&quot;_-;_-@_-"/>
    <numFmt numFmtId="178" formatCode="_-* #,##0.00_-;\-* #,##0.00_-;_-* &quot;-&quot;??_-;_-@_-"/>
    <numFmt numFmtId="179" formatCode="_ * #,##0_ ;_ * \-#,##0_ ;_ * &quot;-&quot;_ ;_ @_ "/>
    <numFmt numFmtId="180" formatCode="_ * #,##0.00_ ;_ * \-#,##0.00_ ;_ * &quot;-&quot;??_ ;_ @_ 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#,##0\ &quot;$&quot;_);[Red]\(#,##0\ &quot;$&quot;\)"/>
    <numFmt numFmtId="184" formatCode="_-* #,##0.00\ _D_M_-;\-* #,##0.00\ _D_M_-;_-* &quot;-&quot;??\ _D_M_-;_-@_-"/>
    <numFmt numFmtId="185" formatCode="0.000000000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\$#,##0\ ;\(\$#,##0\)"/>
    <numFmt numFmtId="190" formatCode="&quot;$&quot;#,##0"/>
    <numFmt numFmtId="191" formatCode="0.00_)"/>
    <numFmt numFmtId="192" formatCode="&quot;\&quot;#,##0;[Red]&quot;\&quot;&quot;\&quot;\-#,##0"/>
    <numFmt numFmtId="193" formatCode="#,##0\ &quot;F&quot;;\-#,##0\ &quot;F&quot;"/>
    <numFmt numFmtId="194" formatCode="_-* #,##0\ _F_-;\-* #,##0\ _F_-;_-* &quot;-&quot;\ _F_-;_-@_-"/>
    <numFmt numFmtId="195" formatCode="#."/>
    <numFmt numFmtId="196" formatCode="&quot;$&quot;###,0&quot;.&quot;00_);[Red]\(&quot;$&quot;###,0&quot;.&quot;00\)"/>
    <numFmt numFmtId="197" formatCode="_-* #,##0.0\ _F_-;\-* #,##0.0\ _F_-;_-* &quot;-&quot;??\ _F_-;_-@_-"/>
    <numFmt numFmtId="198" formatCode="#,###,###.00"/>
    <numFmt numFmtId="199" formatCode="#,###,###,###.00"/>
    <numFmt numFmtId="200" formatCode="m/d"/>
    <numFmt numFmtId="201" formatCode="&quot;ß&quot;#,##0;\-&quot;&quot;\ß&quot;&quot;#,##0"/>
    <numFmt numFmtId="202" formatCode="\t0.00%"/>
    <numFmt numFmtId="203" formatCode="\t#\ ??/??"/>
    <numFmt numFmtId="204" formatCode="#,##0;\(#,##0\)"/>
    <numFmt numFmtId="205" formatCode="0&quot;(tháng gốc)&quot;"/>
    <numFmt numFmtId="206" formatCode="_(* #,##0.0000_);_(* \(#,##0.0000\);_(* &quot;-&quot;????_);_(@_)"/>
    <numFmt numFmtId="207" formatCode="0.00000%"/>
  </numFmts>
  <fonts count="81">
    <font>
      <sz val="12"/>
      <name val=".VnTime"/>
      <family val="2"/>
    </font>
    <font>
      <b/>
      <sz val="10"/>
      <name val=".VnTime"/>
      <family val="0"/>
    </font>
    <font>
      <i/>
      <sz val="10"/>
      <name val=".VnTime"/>
      <family val="0"/>
    </font>
    <font>
      <b/>
      <i/>
      <sz val="10"/>
      <name val=".VnTime"/>
      <family val="0"/>
    </font>
    <font>
      <sz val="10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3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.VnTime"/>
      <family val="2"/>
    </font>
    <font>
      <sz val="14"/>
      <name val="??"/>
      <family val="3"/>
    </font>
    <font>
      <sz val="10"/>
      <name val="Arial"/>
      <family val="2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0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color indexed="9"/>
      <name val="Arial"/>
      <family val="2"/>
    </font>
    <font>
      <sz val="12"/>
      <name val="¹UAAA¼"/>
      <family val="3"/>
    </font>
    <font>
      <sz val="10"/>
      <color indexed="20"/>
      <name val="Arial"/>
      <family val="2"/>
    </font>
    <font>
      <sz val="11"/>
      <name val="µ¸¿ò"/>
      <family val="0"/>
    </font>
    <font>
      <sz val="12"/>
      <name val="µ¸¿òÃ¼"/>
      <family val="3"/>
    </font>
    <font>
      <b/>
      <sz val="10"/>
      <color indexed="10"/>
      <name val="Arial"/>
      <family val="2"/>
    </font>
    <font>
      <b/>
      <sz val="10"/>
      <name val="Helv"/>
      <family val="0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b/>
      <sz val="14"/>
      <name val=".VnTimeH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0"/>
      <color indexed="19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.VnArial"/>
      <family val="2"/>
    </font>
    <font>
      <b/>
      <sz val="10"/>
      <color indexed="63"/>
      <name val="Arial"/>
      <family val="2"/>
    </font>
    <font>
      <sz val="11"/>
      <color indexed="32"/>
      <name val="VNI-Times"/>
      <family val="0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0"/>
      <name val=".Vn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VNhelvetica"/>
      <family val="2"/>
    </font>
    <font>
      <i/>
      <sz val="12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0"/>
      <color indexed="62"/>
      <name val="Times New Roman"/>
      <family val="1"/>
    </font>
    <font>
      <sz val="8"/>
      <name val=".VnTime"/>
      <family val="2"/>
    </font>
    <font>
      <b/>
      <sz val="14"/>
      <name val=".VnTime"/>
      <family val="2"/>
    </font>
    <font>
      <b/>
      <u val="single"/>
      <sz val="18"/>
      <name val=".VnTime"/>
      <family val="2"/>
    </font>
    <font>
      <b/>
      <sz val="8"/>
      <name val=".VnTime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double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10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</borders>
  <cellStyleXfs count="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92" fontId="17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23" fillId="2" borderId="0">
      <alignment/>
      <protection/>
    </xf>
    <xf numFmtId="9" fontId="24" fillId="0" borderId="0" applyFont="0" applyFill="0" applyBorder="0" applyAlignment="0" applyProtection="0"/>
    <xf numFmtId="0" fontId="25" fillId="2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7" fillId="2" borderId="0">
      <alignment/>
      <protection/>
    </xf>
    <xf numFmtId="0" fontId="28" fillId="0" borderId="0">
      <alignment wrapText="1"/>
      <protection/>
    </xf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85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179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1" fillId="16" borderId="0" applyNumberFormat="0" applyBorder="0" applyAlignment="0" applyProtection="0"/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17" borderId="1" applyNumberFormat="0" applyAlignment="0" applyProtection="0"/>
    <xf numFmtId="0" fontId="35" fillId="0" borderId="0">
      <alignment/>
      <protection/>
    </xf>
    <xf numFmtId="0" fontId="36" fillId="18" borderId="2" applyNumberFormat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204" fontId="12" fillId="0" borderId="0">
      <alignment/>
      <protection/>
    </xf>
    <xf numFmtId="3" fontId="17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202" fontId="17" fillId="0" borderId="0">
      <alignment/>
      <protection/>
    </xf>
    <xf numFmtId="169" fontId="0" fillId="0" borderId="3">
      <alignment/>
      <protection/>
    </xf>
    <xf numFmtId="0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203" fontId="17" fillId="0" borderId="0">
      <alignment/>
      <protection/>
    </xf>
    <xf numFmtId="3" fontId="0" fillId="0" borderId="0" applyFont="0" applyBorder="0" applyAlignment="0">
      <protection/>
    </xf>
    <xf numFmtId="0" fontId="37" fillId="0" borderId="0" applyNumberFormat="0" applyFill="0" applyBorder="0" applyAlignment="0" applyProtection="0"/>
    <xf numFmtId="3" fontId="0" fillId="0" borderId="0" applyFont="0" applyBorder="0" applyAlignment="0">
      <protection/>
    </xf>
    <xf numFmtId="2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7" borderId="0" applyNumberFormat="0" applyBorder="0" applyAlignment="0" applyProtection="0"/>
    <xf numFmtId="38" fontId="39" fillId="17" borderId="0" applyNumberFormat="0" applyBorder="0" applyAlignment="0" applyProtection="0"/>
    <xf numFmtId="0" fontId="40" fillId="0" borderId="0">
      <alignment horizontal="left"/>
      <protection/>
    </xf>
    <xf numFmtId="0" fontId="41" fillId="0" borderId="4" applyNumberFormat="0" applyAlignment="0" applyProtection="0"/>
    <xf numFmtId="0" fontId="41" fillId="0" borderId="5">
      <alignment horizontal="left" vertical="center"/>
      <protection/>
    </xf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195" fontId="45" fillId="0" borderId="0">
      <alignment/>
      <protection locked="0"/>
    </xf>
    <xf numFmtId="195" fontId="45" fillId="0" borderId="0">
      <alignment/>
      <protection locked="0"/>
    </xf>
    <xf numFmtId="49" fontId="46" fillId="0" borderId="9">
      <alignment vertical="center"/>
      <protection/>
    </xf>
    <xf numFmtId="0" fontId="5" fillId="0" borderId="0" applyNumberFormat="0" applyFill="0" applyBorder="0" applyAlignment="0" applyProtection="0"/>
    <xf numFmtId="0" fontId="47" fillId="8" borderId="1" applyNumberFormat="0" applyAlignment="0" applyProtection="0"/>
    <xf numFmtId="10" fontId="39" fillId="17" borderId="9" applyNumberFormat="0" applyBorder="0" applyAlignment="0" applyProtection="0"/>
    <xf numFmtId="0" fontId="48" fillId="0" borderId="10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11">
      <alignment/>
      <protection/>
    </xf>
    <xf numFmtId="168" fontId="51" fillId="0" borderId="12">
      <alignment/>
      <protection/>
    </xf>
    <xf numFmtId="183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0" fontId="52" fillId="0" borderId="0" applyNumberFormat="0" applyFont="0" applyFill="0" applyAlignment="0">
      <protection/>
    </xf>
    <xf numFmtId="0" fontId="53" fillId="8" borderId="0" applyNumberFormat="0" applyBorder="0" applyAlignment="0" applyProtection="0"/>
    <xf numFmtId="0" fontId="12" fillId="0" borderId="0">
      <alignment/>
      <protection/>
    </xf>
    <xf numFmtId="37" fontId="54" fillId="0" borderId="0">
      <alignment/>
      <protection/>
    </xf>
    <xf numFmtId="191" fontId="55" fillId="0" borderId="0">
      <alignment/>
      <protection/>
    </xf>
    <xf numFmtId="0" fontId="17" fillId="0" borderId="0">
      <alignment/>
      <protection/>
    </xf>
    <xf numFmtId="38" fontId="56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3" applyNumberFormat="0" applyFont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Font="0" applyFill="0" applyBorder="0" applyAlignment="0" applyProtection="0"/>
    <xf numFmtId="0" fontId="12" fillId="0" borderId="0">
      <alignment/>
      <protection/>
    </xf>
    <xf numFmtId="0" fontId="57" fillId="17" borderId="14" applyNumberFormat="0" applyAlignment="0" applyProtection="0"/>
    <xf numFmtId="9" fontId="4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>
      <alignment/>
      <protection/>
    </xf>
    <xf numFmtId="0" fontId="50" fillId="0" borderId="0">
      <alignment/>
      <protection/>
    </xf>
    <xf numFmtId="197" fontId="0" fillId="0" borderId="15">
      <alignment horizontal="right" vertical="center"/>
      <protection/>
    </xf>
    <xf numFmtId="194" fontId="0" fillId="0" borderId="15">
      <alignment horizontal="center"/>
      <protection/>
    </xf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198" fontId="0" fillId="0" borderId="0">
      <alignment/>
      <protection/>
    </xf>
    <xf numFmtId="199" fontId="0" fillId="0" borderId="9">
      <alignment/>
      <protection/>
    </xf>
    <xf numFmtId="0" fontId="17" fillId="0" borderId="0">
      <alignment/>
      <protection/>
    </xf>
    <xf numFmtId="186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>
      <alignment/>
      <protection/>
    </xf>
    <xf numFmtId="0" fontId="52" fillId="0" borderId="0">
      <alignment/>
      <protection/>
    </xf>
    <xf numFmtId="177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90" fontId="65" fillId="0" borderId="0" applyFont="0" applyFill="0" applyBorder="0" applyAlignment="0" applyProtection="0"/>
    <xf numFmtId="173" fontId="65" fillId="0" borderId="0" applyFont="0" applyFill="0" applyBorder="0" applyAlignment="0" applyProtection="0"/>
    <xf numFmtId="0" fontId="66" fillId="0" borderId="0">
      <alignment/>
      <protection/>
    </xf>
    <xf numFmtId="181" fontId="64" fillId="0" borderId="0" applyFont="0" applyFill="0" applyBorder="0" applyAlignment="0" applyProtection="0"/>
    <xf numFmtId="183" fontId="67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" fillId="0" borderId="0">
      <alignment vertical="center"/>
      <protection/>
    </xf>
  </cellStyleXfs>
  <cellXfs count="146">
    <xf numFmtId="0" fontId="0" fillId="0" borderId="0" xfId="0" applyAlignment="1">
      <alignment/>
    </xf>
    <xf numFmtId="0" fontId="9" fillId="0" borderId="17" xfId="0" applyFont="1" applyFill="1" applyBorder="1" applyAlignment="1">
      <alignment horizontal="center" vertical="center"/>
    </xf>
    <xf numFmtId="0" fontId="12" fillId="17" borderId="9" xfId="130" applyNumberFormat="1" applyFont="1" applyFill="1" applyBorder="1" applyAlignment="1">
      <alignment horizontal="center"/>
      <protection/>
    </xf>
    <xf numFmtId="0" fontId="12" fillId="17" borderId="9" xfId="130" applyNumberFormat="1" applyFont="1" applyFill="1" applyBorder="1">
      <alignment/>
      <protection/>
    </xf>
    <xf numFmtId="0" fontId="12" fillId="17" borderId="18" xfId="130" applyNumberFormat="1" applyFont="1" applyFill="1" applyBorder="1">
      <alignment/>
      <protection/>
    </xf>
    <xf numFmtId="0" fontId="12" fillId="17" borderId="17" xfId="130" applyNumberFormat="1" applyFont="1" applyFill="1" applyBorder="1">
      <alignment/>
      <protection/>
    </xf>
    <xf numFmtId="0" fontId="12" fillId="17" borderId="19" xfId="130" applyNumberFormat="1" applyFont="1" applyFill="1" applyBorder="1">
      <alignment/>
      <protection/>
    </xf>
    <xf numFmtId="0" fontId="12" fillId="17" borderId="20" xfId="130" applyNumberFormat="1" applyFont="1" applyFill="1" applyBorder="1">
      <alignment/>
      <protection/>
    </xf>
    <xf numFmtId="0" fontId="12" fillId="0" borderId="12" xfId="130" applyFont="1" applyFill="1" applyBorder="1" applyAlignment="1">
      <alignment horizontal="center" wrapText="1"/>
      <protection/>
    </xf>
    <xf numFmtId="0" fontId="12" fillId="0" borderId="17" xfId="130" applyNumberFormat="1" applyFont="1" applyFill="1" applyBorder="1" applyAlignment="1">
      <alignment horizontal="center" wrapText="1"/>
      <protection/>
    </xf>
    <xf numFmtId="0" fontId="12" fillId="0" borderId="17" xfId="130" applyFont="1" applyFill="1" applyBorder="1" applyAlignment="1">
      <alignment horizontal="center"/>
      <protection/>
    </xf>
    <xf numFmtId="0" fontId="12" fillId="0" borderId="17" xfId="130" applyFont="1" applyFill="1" applyBorder="1" applyAlignment="1">
      <alignment horizontal="center" wrapText="1"/>
      <protection/>
    </xf>
    <xf numFmtId="0" fontId="12" fillId="0" borderId="17" xfId="130" applyFont="1" applyFill="1" applyBorder="1" applyAlignment="1">
      <alignment horizontal="center" vertical="center" wrapText="1"/>
      <protection/>
    </xf>
    <xf numFmtId="0" fontId="12" fillId="0" borderId="12" xfId="130" applyFont="1" applyFill="1" applyBorder="1" applyAlignment="1">
      <alignment horizontal="center" vertical="center" wrapText="1"/>
      <protection/>
    </xf>
    <xf numFmtId="0" fontId="12" fillId="0" borderId="17" xfId="130" applyNumberFormat="1" applyFont="1" applyFill="1" applyBorder="1" applyAlignment="1">
      <alignment horizontal="center" vertical="center" wrapText="1"/>
      <protection/>
    </xf>
    <xf numFmtId="0" fontId="10" fillId="0" borderId="19" xfId="134" applyNumberFormat="1" applyFont="1" applyFill="1" applyBorder="1" applyAlignment="1" applyProtection="1">
      <alignment vertical="top"/>
      <protection/>
    </xf>
    <xf numFmtId="0" fontId="10" fillId="0" borderId="21" xfId="134" applyNumberFormat="1" applyFont="1" applyFill="1" applyBorder="1" applyAlignment="1" applyProtection="1">
      <alignment horizontal="left" vertical="top" wrapText="1"/>
      <protection/>
    </xf>
    <xf numFmtId="0" fontId="10" fillId="0" borderId="22" xfId="134" applyNumberFormat="1" applyFont="1" applyFill="1" applyBorder="1" applyAlignment="1" applyProtection="1">
      <alignment horizontal="left" vertical="top" wrapText="1"/>
      <protection/>
    </xf>
    <xf numFmtId="0" fontId="12" fillId="0" borderId="19" xfId="130" applyFont="1" applyFill="1" applyBorder="1" applyAlignment="1">
      <alignment horizontal="center" vertical="center" wrapText="1"/>
      <protection/>
    </xf>
    <xf numFmtId="0" fontId="13" fillId="17" borderId="9" xfId="130" applyNumberFormat="1" applyFont="1" applyFill="1" applyBorder="1" applyAlignment="1">
      <alignment horizontal="center" vertical="center"/>
      <protection/>
    </xf>
    <xf numFmtId="0" fontId="13" fillId="17" borderId="23" xfId="130" applyNumberFormat="1" applyFont="1" applyFill="1" applyBorder="1" applyAlignment="1">
      <alignment horizontal="center" vertical="center"/>
      <protection/>
    </xf>
    <xf numFmtId="0" fontId="13" fillId="17" borderId="23" xfId="130" applyFont="1" applyFill="1" applyBorder="1" applyAlignment="1">
      <alignment horizontal="center" vertical="center"/>
      <protection/>
    </xf>
    <xf numFmtId="0" fontId="13" fillId="17" borderId="0" xfId="130" applyFont="1" applyFill="1">
      <alignment/>
      <protection/>
    </xf>
    <xf numFmtId="0" fontId="14" fillId="17" borderId="0" xfId="130" applyFont="1" applyFill="1" applyBorder="1" applyAlignment="1" applyProtection="1">
      <alignment horizontal="center" wrapText="1"/>
      <protection hidden="1" locked="0"/>
    </xf>
    <xf numFmtId="0" fontId="12" fillId="17" borderId="0" xfId="130" applyFont="1" applyFill="1">
      <alignment/>
      <protection/>
    </xf>
    <xf numFmtId="3" fontId="12" fillId="17" borderId="17" xfId="130" applyNumberFormat="1" applyFont="1" applyFill="1" applyBorder="1" applyAlignment="1">
      <alignment horizontal="center"/>
      <protection/>
    </xf>
    <xf numFmtId="3" fontId="12" fillId="17" borderId="18" xfId="130" applyNumberFormat="1" applyFont="1" applyFill="1" applyBorder="1">
      <alignment/>
      <protection/>
    </xf>
    <xf numFmtId="0" fontId="12" fillId="17" borderId="0" xfId="130" applyFont="1" applyFill="1" applyBorder="1">
      <alignment/>
      <protection/>
    </xf>
    <xf numFmtId="3" fontId="12" fillId="17" borderId="17" xfId="130" applyNumberFormat="1" applyFont="1" applyFill="1" applyBorder="1">
      <alignment/>
      <protection/>
    </xf>
    <xf numFmtId="3" fontId="12" fillId="17" borderId="19" xfId="130" applyNumberFormat="1" applyFont="1" applyFill="1" applyBorder="1" applyAlignment="1">
      <alignment horizontal="center"/>
      <protection/>
    </xf>
    <xf numFmtId="3" fontId="12" fillId="17" borderId="19" xfId="130" applyNumberFormat="1" applyFont="1" applyFill="1" applyBorder="1">
      <alignment/>
      <protection/>
    </xf>
    <xf numFmtId="0" fontId="12" fillId="17" borderId="20" xfId="130" applyFont="1" applyFill="1" applyBorder="1">
      <alignment/>
      <protection/>
    </xf>
    <xf numFmtId="3" fontId="12" fillId="17" borderId="20" xfId="130" applyNumberFormat="1" applyFont="1" applyFill="1" applyBorder="1" applyAlignment="1">
      <alignment horizontal="center"/>
      <protection/>
    </xf>
    <xf numFmtId="4" fontId="12" fillId="17" borderId="20" xfId="130" applyNumberFormat="1" applyFont="1" applyFill="1" applyBorder="1">
      <alignment/>
      <protection/>
    </xf>
    <xf numFmtId="3" fontId="12" fillId="17" borderId="24" xfId="130" applyNumberFormat="1" applyFont="1" applyFill="1" applyBorder="1" applyAlignment="1">
      <alignment horizontal="center"/>
      <protection/>
    </xf>
    <xf numFmtId="3" fontId="12" fillId="17" borderId="25" xfId="130" applyNumberFormat="1" applyFont="1" applyFill="1" applyBorder="1" applyAlignment="1">
      <alignment horizontal="center"/>
      <protection/>
    </xf>
    <xf numFmtId="0" fontId="12" fillId="17" borderId="0" xfId="130" applyFont="1" applyFill="1" applyAlignment="1">
      <alignment horizontal="center"/>
      <protection/>
    </xf>
    <xf numFmtId="0" fontId="13" fillId="17" borderId="9" xfId="130" applyFont="1" applyFill="1" applyBorder="1" applyAlignment="1">
      <alignment horizontal="center" vertical="center"/>
      <protection/>
    </xf>
    <xf numFmtId="172" fontId="12" fillId="0" borderId="12" xfId="82" applyNumberFormat="1" applyFont="1" applyFill="1" applyBorder="1" applyAlignment="1">
      <alignment/>
    </xf>
    <xf numFmtId="3" fontId="10" fillId="0" borderId="26" xfId="134" applyNumberFormat="1" applyFont="1" applyFill="1" applyBorder="1" applyAlignment="1" applyProtection="1">
      <alignment vertical="top"/>
      <protection/>
    </xf>
    <xf numFmtId="0" fontId="12" fillId="0" borderId="0" xfId="130" applyFont="1" applyFill="1">
      <alignment/>
      <protection/>
    </xf>
    <xf numFmtId="172" fontId="12" fillId="0" borderId="17" xfId="82" applyNumberFormat="1" applyFont="1" applyFill="1" applyBorder="1" applyAlignment="1">
      <alignment/>
    </xf>
    <xf numFmtId="3" fontId="10" fillId="0" borderId="19" xfId="134" applyNumberFormat="1" applyFont="1" applyFill="1" applyBorder="1" applyAlignment="1" applyProtection="1">
      <alignment vertical="top"/>
      <protection/>
    </xf>
    <xf numFmtId="175" fontId="12" fillId="0" borderId="17" xfId="80" applyNumberFormat="1" applyFont="1" applyFill="1" applyBorder="1" applyAlignment="1">
      <alignment horizontal="center" vertical="center" wrapText="1"/>
    </xf>
    <xf numFmtId="172" fontId="12" fillId="0" borderId="17" xfId="130" applyNumberFormat="1" applyFont="1" applyFill="1" applyBorder="1" applyAlignment="1">
      <alignment horizontal="center" vertical="center" wrapText="1"/>
      <protection/>
    </xf>
    <xf numFmtId="2" fontId="12" fillId="0" borderId="17" xfId="130" applyNumberFormat="1" applyFont="1" applyFill="1" applyBorder="1" applyAlignment="1">
      <alignment horizontal="center" vertical="center" wrapText="1"/>
      <protection/>
    </xf>
    <xf numFmtId="0" fontId="12" fillId="17" borderId="20" xfId="130" applyFont="1" applyFill="1" applyBorder="1" applyAlignment="1">
      <alignment horizontal="center"/>
      <protection/>
    </xf>
    <xf numFmtId="0" fontId="12" fillId="17" borderId="18" xfId="130" applyNumberFormat="1" applyFont="1" applyFill="1" applyBorder="1" applyAlignment="1">
      <alignment horizontal="center"/>
      <protection/>
    </xf>
    <xf numFmtId="0" fontId="12" fillId="17" borderId="17" xfId="130" applyNumberFormat="1" applyFont="1" applyFill="1" applyBorder="1" applyAlignment="1">
      <alignment horizontal="center"/>
      <protection/>
    </xf>
    <xf numFmtId="0" fontId="12" fillId="17" borderId="19" xfId="130" applyNumberFormat="1" applyFont="1" applyFill="1" applyBorder="1" applyAlignment="1">
      <alignment horizontal="center"/>
      <protection/>
    </xf>
    <xf numFmtId="0" fontId="10" fillId="0" borderId="26" xfId="134" applyNumberFormat="1" applyFont="1" applyFill="1" applyBorder="1" applyAlignment="1" applyProtection="1">
      <alignment vertical="top"/>
      <protection/>
    </xf>
    <xf numFmtId="0" fontId="13" fillId="17" borderId="0" xfId="130" applyFont="1" applyFill="1" applyBorder="1" applyAlignment="1" applyProtection="1">
      <alignment horizontal="center"/>
      <protection hidden="1" locked="0"/>
    </xf>
    <xf numFmtId="172" fontId="12" fillId="0" borderId="0" xfId="130" applyNumberFormat="1" applyFont="1" applyFill="1">
      <alignment/>
      <protection/>
    </xf>
    <xf numFmtId="0" fontId="13" fillId="17" borderId="0" xfId="130" applyFont="1" applyFill="1" applyBorder="1" applyAlignment="1">
      <alignment horizontal="center" vertical="center"/>
      <protection/>
    </xf>
    <xf numFmtId="0" fontId="13" fillId="17" borderId="0" xfId="130" applyNumberFormat="1" applyFont="1" applyFill="1" applyBorder="1" applyAlignment="1">
      <alignment horizontal="center" vertical="center"/>
      <protection/>
    </xf>
    <xf numFmtId="0" fontId="13" fillId="11" borderId="0" xfId="130" applyFont="1" applyFill="1">
      <alignment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05" fontId="9" fillId="0" borderId="12" xfId="0" applyNumberFormat="1" applyFont="1" applyFill="1" applyBorder="1" applyAlignment="1">
      <alignment horizontal="right" vertical="center"/>
    </xf>
    <xf numFmtId="171" fontId="9" fillId="0" borderId="12" xfId="144" applyNumberFormat="1" applyFont="1" applyFill="1" applyBorder="1" applyAlignment="1">
      <alignment horizontal="right" vertical="center"/>
    </xf>
    <xf numFmtId="206" fontId="7" fillId="0" borderId="0" xfId="0" applyNumberFormat="1" applyFont="1" applyBorder="1" applyAlignment="1">
      <alignment horizontal="center" vertical="center"/>
    </xf>
    <xf numFmtId="171" fontId="9" fillId="0" borderId="17" xfId="144" applyNumberFormat="1" applyFont="1" applyFill="1" applyBorder="1" applyAlignment="1">
      <alignment horizontal="right" vertical="center"/>
    </xf>
    <xf numFmtId="10" fontId="7" fillId="0" borderId="0" xfId="0" applyNumberFormat="1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4" fillId="0" borderId="0" xfId="0" applyFont="1" applyAlignment="1">
      <alignment horizontal="centerContinuous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171" fontId="7" fillId="0" borderId="0" xfId="0" applyNumberFormat="1" applyFont="1" applyAlignment="1">
      <alignment/>
    </xf>
    <xf numFmtId="0" fontId="73" fillId="0" borderId="0" xfId="0" applyFont="1" applyAlignment="1">
      <alignment horizontal="center" vertical="center"/>
    </xf>
    <xf numFmtId="171" fontId="7" fillId="19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7" fontId="7" fillId="0" borderId="0" xfId="80" applyFont="1" applyAlignment="1">
      <alignment/>
    </xf>
    <xf numFmtId="10" fontId="73" fillId="0" borderId="0" xfId="0" applyNumberFormat="1" applyFont="1" applyAlignment="1">
      <alignment horizontal="center" vertical="center"/>
    </xf>
    <xf numFmtId="0" fontId="76" fillId="17" borderId="9" xfId="130" applyNumberFormat="1" applyFont="1" applyFill="1" applyBorder="1" applyAlignment="1">
      <alignment horizontal="center"/>
      <protection/>
    </xf>
    <xf numFmtId="0" fontId="76" fillId="17" borderId="9" xfId="130" applyNumberFormat="1" applyFont="1" applyFill="1" applyBorder="1">
      <alignment/>
      <protection/>
    </xf>
    <xf numFmtId="172" fontId="76" fillId="0" borderId="12" xfId="82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20" borderId="0" xfId="0" applyFont="1" applyFill="1" applyAlignment="1">
      <alignment/>
    </xf>
    <xf numFmtId="3" fontId="76" fillId="17" borderId="17" xfId="130" applyNumberFormat="1" applyFont="1" applyFill="1" applyBorder="1">
      <alignment/>
      <protection/>
    </xf>
    <xf numFmtId="0" fontId="76" fillId="17" borderId="17" xfId="130" applyFont="1" applyFill="1" applyBorder="1">
      <alignment/>
      <protection/>
    </xf>
    <xf numFmtId="0" fontId="12" fillId="17" borderId="17" xfId="130" applyFont="1" applyFill="1" applyBorder="1">
      <alignment/>
      <protection/>
    </xf>
    <xf numFmtId="167" fontId="76" fillId="17" borderId="20" xfId="80" applyFont="1" applyFill="1" applyBorder="1" applyAlignment="1">
      <alignment/>
    </xf>
    <xf numFmtId="0" fontId="76" fillId="17" borderId="20" xfId="130" applyFont="1" applyFill="1" applyBorder="1">
      <alignment/>
      <protection/>
    </xf>
    <xf numFmtId="3" fontId="12" fillId="17" borderId="18" xfId="130" applyNumberFormat="1" applyFont="1" applyFill="1" applyBorder="1" applyAlignment="1">
      <alignment horizontal="center"/>
      <protection/>
    </xf>
    <xf numFmtId="3" fontId="76" fillId="17" borderId="18" xfId="130" applyNumberFormat="1" applyFont="1" applyFill="1" applyBorder="1">
      <alignment/>
      <protection/>
    </xf>
    <xf numFmtId="0" fontId="76" fillId="17" borderId="18" xfId="130" applyFont="1" applyFill="1" applyBorder="1">
      <alignment/>
      <protection/>
    </xf>
    <xf numFmtId="0" fontId="76" fillId="17" borderId="9" xfId="130" applyFont="1" applyFill="1" applyBorder="1">
      <alignment/>
      <protection/>
    </xf>
    <xf numFmtId="10" fontId="7" fillId="11" borderId="0" xfId="144" applyNumberFormat="1" applyFont="1" applyFill="1" applyAlignment="1">
      <alignment horizontal="center" vertical="center"/>
    </xf>
    <xf numFmtId="10" fontId="73" fillId="11" borderId="0" xfId="144" applyNumberFormat="1" applyFont="1" applyFill="1" applyAlignment="1">
      <alignment horizontal="center" vertical="center"/>
    </xf>
    <xf numFmtId="10" fontId="7" fillId="0" borderId="0" xfId="144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3" fillId="19" borderId="30" xfId="130" applyFont="1" applyFill="1" applyBorder="1" applyAlignment="1">
      <alignment horizontal="center"/>
      <protection/>
    </xf>
    <xf numFmtId="0" fontId="13" fillId="19" borderId="31" xfId="130" applyFont="1" applyFill="1" applyBorder="1" applyAlignment="1">
      <alignment horizontal="center"/>
      <protection/>
    </xf>
    <xf numFmtId="0" fontId="12" fillId="17" borderId="15" xfId="130" applyNumberFormat="1" applyFont="1" applyFill="1" applyBorder="1" applyAlignment="1">
      <alignment horizontal="center"/>
      <protection/>
    </xf>
    <xf numFmtId="0" fontId="12" fillId="17" borderId="29" xfId="130" applyNumberFormat="1" applyFont="1" applyFill="1" applyBorder="1" applyAlignment="1">
      <alignment horizontal="center"/>
      <protection/>
    </xf>
    <xf numFmtId="3" fontId="12" fillId="17" borderId="32" xfId="130" applyNumberFormat="1" applyFont="1" applyFill="1" applyBorder="1" applyAlignment="1">
      <alignment horizontal="center"/>
      <protection/>
    </xf>
    <xf numFmtId="3" fontId="12" fillId="17" borderId="33" xfId="130" applyNumberFormat="1" applyFont="1" applyFill="1" applyBorder="1" applyAlignment="1">
      <alignment horizontal="center"/>
      <protection/>
    </xf>
    <xf numFmtId="0" fontId="13" fillId="17" borderId="0" xfId="130" applyNumberFormat="1" applyFont="1" applyFill="1" applyBorder="1" applyAlignment="1" applyProtection="1">
      <alignment horizontal="center"/>
      <protection hidden="1" locked="0"/>
    </xf>
    <xf numFmtId="0" fontId="12" fillId="17" borderId="0" xfId="130" applyNumberFormat="1" applyFont="1" applyFill="1" applyBorder="1" applyAlignment="1" applyProtection="1">
      <alignment horizontal="center" wrapText="1"/>
      <protection hidden="1" locked="0"/>
    </xf>
    <xf numFmtId="3" fontId="12" fillId="17" borderId="34" xfId="130" applyNumberFormat="1" applyFont="1" applyFill="1" applyBorder="1" applyAlignment="1">
      <alignment horizontal="center"/>
      <protection/>
    </xf>
    <xf numFmtId="3" fontId="12" fillId="17" borderId="35" xfId="130" applyNumberFormat="1" applyFont="1" applyFill="1" applyBorder="1" applyAlignment="1">
      <alignment horizontal="center"/>
      <protection/>
    </xf>
    <xf numFmtId="0" fontId="69" fillId="17" borderId="23" xfId="130" applyNumberFormat="1" applyFont="1" applyFill="1" applyBorder="1" applyAlignment="1">
      <alignment horizontal="center" vertical="center" wrapText="1"/>
      <protection/>
    </xf>
    <xf numFmtId="0" fontId="69" fillId="17" borderId="27" xfId="130" applyNumberFormat="1" applyFont="1" applyFill="1" applyBorder="1" applyAlignment="1">
      <alignment horizontal="center" vertical="center" wrapText="1"/>
      <protection/>
    </xf>
    <xf numFmtId="0" fontId="13" fillId="17" borderId="23" xfId="130" applyFont="1" applyFill="1" applyBorder="1" applyAlignment="1">
      <alignment horizontal="center" vertical="center"/>
      <protection/>
    </xf>
    <xf numFmtId="0" fontId="13" fillId="17" borderId="27" xfId="130" applyFont="1" applyFill="1" applyBorder="1" applyAlignment="1">
      <alignment horizontal="center" vertical="center"/>
      <protection/>
    </xf>
    <xf numFmtId="0" fontId="13" fillId="17" borderId="15" xfId="130" applyNumberFormat="1" applyFont="1" applyFill="1" applyBorder="1" applyAlignment="1">
      <alignment horizontal="center" vertical="center"/>
      <protection/>
    </xf>
    <xf numFmtId="0" fontId="13" fillId="17" borderId="29" xfId="130" applyNumberFormat="1" applyFont="1" applyFill="1" applyBorder="1" applyAlignment="1">
      <alignment horizontal="center" vertical="center"/>
      <protection/>
    </xf>
    <xf numFmtId="0" fontId="13" fillId="17" borderId="15" xfId="130" applyNumberFormat="1" applyFont="1" applyFill="1" applyBorder="1" applyAlignment="1">
      <alignment horizontal="center" vertical="center" wrapText="1"/>
      <protection/>
    </xf>
    <xf numFmtId="0" fontId="13" fillId="17" borderId="29" xfId="130" applyNumberFormat="1" applyFont="1" applyFill="1" applyBorder="1" applyAlignment="1">
      <alignment horizontal="center" vertical="center" wrapText="1"/>
      <protection/>
    </xf>
    <xf numFmtId="0" fontId="13" fillId="17" borderId="22" xfId="130" applyNumberFormat="1" applyFont="1" applyFill="1" applyBorder="1" applyAlignment="1">
      <alignment horizontal="center" vertical="center" wrapText="1"/>
      <protection/>
    </xf>
    <xf numFmtId="0" fontId="13" fillId="17" borderId="0" xfId="130" applyNumberFormat="1" applyFont="1" applyFill="1" applyBorder="1" applyAlignment="1">
      <alignment horizontal="center" vertical="center" wrapText="1"/>
      <protection/>
    </xf>
    <xf numFmtId="0" fontId="13" fillId="19" borderId="15" xfId="130" applyNumberFormat="1" applyFont="1" applyFill="1" applyBorder="1" applyAlignment="1">
      <alignment horizontal="center" vertical="center" wrapText="1"/>
      <protection/>
    </xf>
    <xf numFmtId="0" fontId="13" fillId="19" borderId="5" xfId="130" applyNumberFormat="1" applyFont="1" applyFill="1" applyBorder="1" applyAlignment="1">
      <alignment horizontal="center" vertical="center" wrapText="1"/>
      <protection/>
    </xf>
    <xf numFmtId="0" fontId="13" fillId="19" borderId="29" xfId="130" applyNumberFormat="1" applyFont="1" applyFill="1" applyBorder="1" applyAlignment="1">
      <alignment horizontal="center" vertical="center" wrapText="1"/>
      <protection/>
    </xf>
  </cellXfs>
  <cellStyles count="168">
    <cellStyle name="Normal" xfId="0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_Tong hop may cheu nganh 1" xfId="24"/>
    <cellStyle name="•W_’·Šú‰p•¶" xfId="25"/>
    <cellStyle name="•W€_STDFOR" xfId="26"/>
    <cellStyle name="1" xfId="27"/>
    <cellStyle name="¹éºÐÀ²_±âÅ¸" xfId="28"/>
    <cellStyle name="2" xfId="29"/>
    <cellStyle name="20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3" xfId="37"/>
    <cellStyle name="4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" xfId="45"/>
    <cellStyle name="6_DT cau Dua Do" xfId="46"/>
    <cellStyle name="6_TANDIEN_brigde_8-12-2010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ÅëÈ­ [0]_¿ì¹°Åë" xfId="60"/>
    <cellStyle name="AeE­ [0]_INQUIRY ¿µ¾÷AßAø " xfId="61"/>
    <cellStyle name="ÅëÈ­ [0]_Sheet1" xfId="62"/>
    <cellStyle name="ÅëÈ­_¿ì¹°Åë" xfId="63"/>
    <cellStyle name="AeE­_INQUIRY ¿µ¾÷AßAø " xfId="64"/>
    <cellStyle name="ÅëÈ­_Sheet1" xfId="65"/>
    <cellStyle name="ÄÞ¸¶ [0]_¿ì¹°Åë" xfId="66"/>
    <cellStyle name="AÞ¸¶ [0]_INQUIRY ¿?¾÷AßAø " xfId="67"/>
    <cellStyle name="ÄÞ¸¶ [0]_L601CPT" xfId="68"/>
    <cellStyle name="ÄÞ¸¶_¿ì¹°Åë" xfId="69"/>
    <cellStyle name="AÞ¸¶_INQUIRY ¿?¾÷AßAø " xfId="70"/>
    <cellStyle name="ÄÞ¸¶_L601CPT" xfId="71"/>
    <cellStyle name="Bad" xfId="72"/>
    <cellStyle name="C?AØ_¿?¾÷CoE² " xfId="73"/>
    <cellStyle name="Ç¥ÁØ_#2(M17)_1" xfId="74"/>
    <cellStyle name="C￥AØ_¿μ¾÷CoE² " xfId="75"/>
    <cellStyle name="Ç¥ÁØ_±³°¢¼ö·®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6 2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1" xfId="91"/>
    <cellStyle name="Date" xfId="92"/>
    <cellStyle name="Dezimal [0]_UXO VII" xfId="93"/>
    <cellStyle name="Dezimal_UXO VII" xfId="94"/>
    <cellStyle name="Dollar (zero dec)" xfId="95"/>
    <cellStyle name="e" xfId="96"/>
    <cellStyle name="Explanatory Text" xfId="97"/>
    <cellStyle name="f" xfId="98"/>
    <cellStyle name="Fixed" xfId="99"/>
    <cellStyle name="Followed Hyperlink" xfId="100"/>
    <cellStyle name="Good" xfId="101"/>
    <cellStyle name="Grey" xfId="102"/>
    <cellStyle name="HEADER" xfId="103"/>
    <cellStyle name="Header1" xfId="104"/>
    <cellStyle name="Header2" xfId="105"/>
    <cellStyle name="Heading 1" xfId="106"/>
    <cellStyle name="Heading 2" xfId="107"/>
    <cellStyle name="Heading 3" xfId="108"/>
    <cellStyle name="Heading 4" xfId="109"/>
    <cellStyle name="Heading1" xfId="110"/>
    <cellStyle name="Heading2" xfId="111"/>
    <cellStyle name="Hoa-Scholl" xfId="112"/>
    <cellStyle name="Hyperlink" xfId="113"/>
    <cellStyle name="Input" xfId="114"/>
    <cellStyle name="Input [yellow]" xfId="115"/>
    <cellStyle name="Linked Cell" xfId="116"/>
    <cellStyle name="Millares [0]_Well Timing" xfId="117"/>
    <cellStyle name="Millares_Well Timing" xfId="118"/>
    <cellStyle name="Model" xfId="119"/>
    <cellStyle name="moi" xfId="120"/>
    <cellStyle name="Moneda [0]_Well Timing" xfId="121"/>
    <cellStyle name="Moneda_Well Timing" xfId="122"/>
    <cellStyle name="Monétaire [0]_TARIFFS DB" xfId="123"/>
    <cellStyle name="Monétaire_TARIFFS DB" xfId="124"/>
    <cellStyle name="n" xfId="125"/>
    <cellStyle name="Neutral" xfId="126"/>
    <cellStyle name="New Times Roman" xfId="127"/>
    <cellStyle name="no dec" xfId="128"/>
    <cellStyle name="Normal - Style1" xfId="129"/>
    <cellStyle name="Normal 2" xfId="130"/>
    <cellStyle name="Normal 3" xfId="131"/>
    <cellStyle name="Normal 4" xfId="132"/>
    <cellStyle name="Normal 4 2" xfId="133"/>
    <cellStyle name="Normal_TANDIEN_brigde_10-12-2010" xfId="134"/>
    <cellStyle name="Normal1" xfId="135"/>
    <cellStyle name="Note" xfId="136"/>
    <cellStyle name="Œ…‹æØ‚è [0.00]_laroux" xfId="137"/>
    <cellStyle name="Œ…‹æØ‚è_laroux" xfId="138"/>
    <cellStyle name="oft Excel]&#13;&#10;Comment=The open=/f lines load custom functions into the Paste Function list.&#13;&#10;Maximized=2&#13;&#10;Basics=1&#13;&#10;A" xfId="139"/>
    <cellStyle name="oft Excel]&#13;&#10;Comment=The open=/f lines load custom functions into the Paste Function list.&#13;&#10;Maximized=3&#13;&#10;Basics=1&#13;&#10;A" xfId="140"/>
    <cellStyle name="omma [0]_Mktg Prog" xfId="141"/>
    <cellStyle name="ormal_Sheet1_1" xfId="142"/>
    <cellStyle name="Output" xfId="143"/>
    <cellStyle name="Percent" xfId="144"/>
    <cellStyle name="Percent [2]" xfId="145"/>
    <cellStyle name="s]&#13;&#10;spooler=yes&#13;&#10;load=&#13;&#10;Beep=yes&#13;&#10;NullPort=None&#13;&#10;BorderWidth=3&#13;&#10;CursorBlinkRate=1200&#13;&#10;DoubleClickSpeed=452&#13;&#10;Programs=co" xfId="146"/>
    <cellStyle name="Style 1" xfId="147"/>
    <cellStyle name="style_1" xfId="148"/>
    <cellStyle name="subhead" xfId="149"/>
    <cellStyle name="T" xfId="150"/>
    <cellStyle name="th" xfId="151"/>
    <cellStyle name="þ_x001D_ð·_x000C_æþ'&#13;ßþU_x0001_Ø_x0005_ü_x0014__x0007__x0001__x0001_" xfId="152"/>
    <cellStyle name="þ_x001D_ðÇ%Uý—&amp;Hý9_x0008_Ÿ s&#10;_x0007__x0001__x0001_" xfId="153"/>
    <cellStyle name="Title" xfId="154"/>
    <cellStyle name="Total" xfId="155"/>
    <cellStyle name="viet" xfId="156"/>
    <cellStyle name="viet2" xfId="157"/>
    <cellStyle name="W_STDFOR" xfId="158"/>
    <cellStyle name="Währung [0]_UXO VII" xfId="159"/>
    <cellStyle name="Währung_UXO VII" xfId="160"/>
    <cellStyle name="Warning Text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 비목별 월별기술 " xfId="171"/>
    <cellStyle name="콤마_ 비목별 월별기술 " xfId="172"/>
    <cellStyle name="통화 [0]_1202" xfId="173"/>
    <cellStyle name="통화_1202" xfId="174"/>
    <cellStyle name="표준_(정보부문)월별인원계획" xfId="175"/>
    <cellStyle name="貨幣 [0]_00Q3902REV.1" xfId="176"/>
    <cellStyle name="貨幣[0]_BRE" xfId="177"/>
    <cellStyle name="貨幣_00Q3902REV.1" xfId="178"/>
    <cellStyle name=" [0.00]_ Att. 1- Cover" xfId="179"/>
    <cellStyle name="_ Att. 1- Cover" xfId="180"/>
    <cellStyle name="?_ Att. 1- Cover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F14" sqref="F14"/>
    </sheetView>
  </sheetViews>
  <sheetFormatPr defaultColWidth="8.796875" defaultRowHeight="15"/>
  <cols>
    <col min="1" max="1" width="7.19921875" style="0" customWidth="1"/>
    <col min="2" max="2" width="7.3984375" style="0" customWidth="1"/>
    <col min="3" max="3" width="8.3984375" style="0" customWidth="1"/>
    <col min="4" max="5" width="8.5" style="0" customWidth="1"/>
    <col min="6" max="6" width="9.09765625" style="0" bestFit="1" customWidth="1"/>
    <col min="7" max="7" width="9.19921875" style="0" customWidth="1"/>
    <col min="8" max="10" width="9.09765625" style="0" bestFit="1" customWidth="1"/>
  </cols>
  <sheetData>
    <row r="1" spans="1:10" ht="23.25" customHeight="1">
      <c r="A1" s="109" t="s">
        <v>200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" customHeight="1">
      <c r="A2" s="110" t="s">
        <v>201</v>
      </c>
      <c r="B2" s="110"/>
      <c r="C2" s="110"/>
      <c r="D2" s="110"/>
      <c r="E2" s="110"/>
      <c r="F2" s="110"/>
      <c r="G2" s="110"/>
      <c r="H2" s="110"/>
      <c r="I2" s="110"/>
      <c r="J2" s="110"/>
    </row>
    <row r="5" spans="1:10" ht="15">
      <c r="A5" s="114" t="s">
        <v>198</v>
      </c>
      <c r="B5" s="114" t="s">
        <v>199</v>
      </c>
      <c r="C5" s="111" t="s">
        <v>197</v>
      </c>
      <c r="D5" s="111"/>
      <c r="E5" s="111"/>
      <c r="F5" s="111"/>
      <c r="G5" s="111"/>
      <c r="H5" s="111"/>
      <c r="I5" s="111"/>
      <c r="J5" s="111"/>
    </row>
    <row r="6" spans="1:10" s="100" customFormat="1" ht="45">
      <c r="A6" s="115"/>
      <c r="B6" s="115"/>
      <c r="C6" s="104" t="s">
        <v>189</v>
      </c>
      <c r="D6" s="104" t="s">
        <v>196</v>
      </c>
      <c r="E6" s="104" t="s">
        <v>190</v>
      </c>
      <c r="F6" s="104" t="s">
        <v>191</v>
      </c>
      <c r="G6" s="104" t="s">
        <v>192</v>
      </c>
      <c r="H6" s="104" t="s">
        <v>193</v>
      </c>
      <c r="I6" s="104" t="s">
        <v>194</v>
      </c>
      <c r="J6" s="104" t="s">
        <v>195</v>
      </c>
    </row>
    <row r="7" spans="1:10" s="101" customFormat="1" ht="24.75" customHeight="1">
      <c r="A7" s="103">
        <v>2010</v>
      </c>
      <c r="B7" s="103">
        <v>11</v>
      </c>
      <c r="C7" s="103">
        <v>100</v>
      </c>
      <c r="D7" s="103">
        <v>100</v>
      </c>
      <c r="E7" s="103">
        <v>100</v>
      </c>
      <c r="F7" s="103">
        <v>100</v>
      </c>
      <c r="G7" s="103">
        <v>100</v>
      </c>
      <c r="H7" s="103">
        <v>100</v>
      </c>
      <c r="I7" s="103">
        <v>100</v>
      </c>
      <c r="J7" s="103">
        <v>100</v>
      </c>
    </row>
    <row r="8" spans="1:10" ht="24.75" customHeight="1">
      <c r="A8" s="112">
        <v>2011</v>
      </c>
      <c r="B8" s="105">
        <v>3</v>
      </c>
      <c r="C8" s="106">
        <v>113.69863013698631</v>
      </c>
      <c r="D8" s="106">
        <v>137.33945660673217</v>
      </c>
      <c r="E8" s="106">
        <v>109.80114786885245</v>
      </c>
      <c r="F8" s="106">
        <v>168.83877384615383</v>
      </c>
      <c r="G8" s="106">
        <v>100.88607</v>
      </c>
      <c r="H8" s="106">
        <v>115.03201001566654</v>
      </c>
      <c r="I8" s="106">
        <v>106.4516129032258</v>
      </c>
      <c r="J8" s="106">
        <v>103.79067796610171</v>
      </c>
    </row>
    <row r="9" spans="1:10" ht="24.75" customHeight="1">
      <c r="A9" s="113"/>
      <c r="B9" s="107">
        <v>4</v>
      </c>
      <c r="C9" s="108">
        <v>113.69863013698631</v>
      </c>
      <c r="D9" s="108">
        <v>137.33945660673217</v>
      </c>
      <c r="E9" s="108">
        <v>120.48706786885245</v>
      </c>
      <c r="F9" s="108">
        <v>168.83877384615383</v>
      </c>
      <c r="G9" s="108">
        <v>104.35853310559007</v>
      </c>
      <c r="H9" s="108">
        <v>115.37605913331362</v>
      </c>
      <c r="I9" s="108">
        <v>106.4516129032258</v>
      </c>
      <c r="J9" s="108">
        <v>106.78050847457628</v>
      </c>
    </row>
    <row r="10" spans="1:10" ht="24.75" customHeight="1">
      <c r="A10" s="113"/>
      <c r="B10" s="107">
        <v>5</v>
      </c>
      <c r="C10" s="108">
        <v>113.69863013698631</v>
      </c>
      <c r="D10" s="108">
        <v>137.33945660673217</v>
      </c>
      <c r="E10" s="108">
        <v>120.48706786885245</v>
      </c>
      <c r="F10" s="108">
        <v>209.67061461538458</v>
      </c>
      <c r="G10" s="108">
        <v>107.50173310559008</v>
      </c>
      <c r="H10" s="108">
        <v>114.9741258980195</v>
      </c>
      <c r="I10" s="108">
        <v>106.4516129032258</v>
      </c>
      <c r="J10" s="108">
        <v>106.78050847457628</v>
      </c>
    </row>
    <row r="11" spans="1:10" ht="24.75" customHeight="1">
      <c r="A11" s="113"/>
      <c r="B11" s="107">
        <v>6</v>
      </c>
      <c r="C11" s="108">
        <v>113.69863013698631</v>
      </c>
      <c r="D11" s="108">
        <v>137.33945660673217</v>
      </c>
      <c r="E11" s="108">
        <v>123.025388852459</v>
      </c>
      <c r="F11" s="108">
        <v>221.29975923076924</v>
      </c>
      <c r="G11" s="108">
        <v>105.84712639751554</v>
      </c>
      <c r="H11" s="108">
        <v>115.37605913331362</v>
      </c>
      <c r="I11" s="108">
        <v>106.4516129032258</v>
      </c>
      <c r="J11" s="108">
        <v>106.78050847457628</v>
      </c>
    </row>
    <row r="12" spans="1:10" ht="24.75" customHeight="1">
      <c r="A12" s="113"/>
      <c r="B12" s="107">
        <v>7</v>
      </c>
      <c r="C12" s="108">
        <v>113.69863013698631</v>
      </c>
      <c r="D12" s="108">
        <v>142.8391026458858</v>
      </c>
      <c r="E12" s="108">
        <v>132.37556885245903</v>
      </c>
      <c r="F12" s="108">
        <v>233.15416461538462</v>
      </c>
      <c r="G12" s="108">
        <v>105.84712639751554</v>
      </c>
      <c r="H12" s="108">
        <v>115.37605913331362</v>
      </c>
      <c r="I12" s="108">
        <v>106.4516129032258</v>
      </c>
      <c r="J12" s="108">
        <v>106.78050847457628</v>
      </c>
    </row>
    <row r="13" spans="1:10" ht="24.75" customHeight="1">
      <c r="A13" s="113"/>
      <c r="B13" s="107">
        <v>8</v>
      </c>
      <c r="C13" s="108">
        <v>113.69863013698631</v>
      </c>
      <c r="D13" s="108">
        <v>142.8391026458858</v>
      </c>
      <c r="E13" s="108">
        <v>135.04704885245903</v>
      </c>
      <c r="F13" s="108">
        <v>233.15416461538462</v>
      </c>
      <c r="G13" s="108">
        <v>105.84712639751554</v>
      </c>
      <c r="H13" s="108">
        <v>115.37605913331362</v>
      </c>
      <c r="I13" s="108">
        <v>124.19354838709677</v>
      </c>
      <c r="J13" s="108">
        <v>106.78050847457628</v>
      </c>
    </row>
    <row r="14" spans="1:10" ht="24.75" customHeight="1">
      <c r="A14" s="113"/>
      <c r="B14" s="107">
        <v>9</v>
      </c>
      <c r="C14" s="108">
        <v>113.69863013698631</v>
      </c>
      <c r="D14" s="108">
        <v>142.8391026458858</v>
      </c>
      <c r="E14" s="108">
        <v>135.04704885245903</v>
      </c>
      <c r="F14" s="108">
        <v>233.15416461538462</v>
      </c>
      <c r="G14" s="108">
        <v>106.31126354037268</v>
      </c>
      <c r="H14" s="108">
        <v>115.37605913331362</v>
      </c>
      <c r="I14" s="108">
        <v>124.19354838709677</v>
      </c>
      <c r="J14" s="108">
        <v>106.78050847457628</v>
      </c>
    </row>
    <row r="15" spans="1:10" ht="24.75" customHeight="1">
      <c r="A15" s="113"/>
      <c r="B15" s="107">
        <v>10</v>
      </c>
      <c r="C15" s="108">
        <v>191.7808219178082</v>
      </c>
      <c r="D15" s="108">
        <v>157.9676732718164</v>
      </c>
      <c r="E15" s="108">
        <v>135.04704885245903</v>
      </c>
      <c r="F15" s="108">
        <v>233.15416461538462</v>
      </c>
      <c r="G15" s="108">
        <v>106.05809782608696</v>
      </c>
      <c r="H15" s="108">
        <v>114.9741258980195</v>
      </c>
      <c r="I15" s="108">
        <v>124.19354838709677</v>
      </c>
      <c r="J15" s="108">
        <v>106.03305084745764</v>
      </c>
    </row>
    <row r="16" spans="1:10" ht="24.75" customHeight="1">
      <c r="A16" s="113"/>
      <c r="B16" s="107">
        <v>11</v>
      </c>
      <c r="C16" s="108">
        <v>191.7808219178082</v>
      </c>
      <c r="D16" s="108">
        <v>157.9676732718164</v>
      </c>
      <c r="E16" s="108">
        <v>135.04704885245903</v>
      </c>
      <c r="F16" s="108">
        <v>233.15416461538462</v>
      </c>
      <c r="G16" s="108">
        <v>106.05809782608696</v>
      </c>
      <c r="H16" s="108">
        <v>114.63007678037242</v>
      </c>
      <c r="I16" s="108">
        <v>124.19354838709677</v>
      </c>
      <c r="J16" s="108">
        <v>106.03305084745764</v>
      </c>
    </row>
    <row r="17" spans="1:10" ht="24.75" customHeight="1">
      <c r="A17" s="113"/>
      <c r="B17" s="107">
        <v>12</v>
      </c>
      <c r="C17" s="108">
        <v>191.7808219178082</v>
      </c>
      <c r="D17" s="108">
        <v>157.9676599774253</v>
      </c>
      <c r="E17" s="108">
        <v>135.04704885245903</v>
      </c>
      <c r="F17" s="108">
        <v>200.2771946153846</v>
      </c>
      <c r="G17" s="108">
        <v>106.05809782608696</v>
      </c>
      <c r="H17" s="108">
        <v>114.63007678037242</v>
      </c>
      <c r="I17" s="108">
        <v>124.19354838709677</v>
      </c>
      <c r="J17" s="108">
        <v>106.03305084745764</v>
      </c>
    </row>
    <row r="18" spans="1:10" ht="24.7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25" ht="15">
      <c r="P25" t="e">
        <v>#REF!</v>
      </c>
    </row>
    <row r="26" ht="15">
      <c r="P26" t="e">
        <v>#REF!</v>
      </c>
    </row>
  </sheetData>
  <mergeCells count="6">
    <mergeCell ref="A1:J1"/>
    <mergeCell ref="A2:J2"/>
    <mergeCell ref="C5:J5"/>
    <mergeCell ref="A8:A17"/>
    <mergeCell ref="A5:A6"/>
    <mergeCell ref="B5:B6"/>
  </mergeCells>
  <printOptions horizontalCentered="1"/>
  <pageMargins left="0.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N46"/>
  <sheetViews>
    <sheetView zoomScalePageLayoutView="0" workbookViewId="0" topLeftCell="A19">
      <selection activeCell="D16" sqref="D16"/>
    </sheetView>
  </sheetViews>
  <sheetFormatPr defaultColWidth="8.796875" defaultRowHeight="15"/>
  <cols>
    <col min="1" max="2" width="9" style="56" customWidth="1"/>
    <col min="3" max="5" width="16.3984375" style="56" customWidth="1"/>
    <col min="6" max="6" width="21.69921875" style="56" customWidth="1"/>
    <col min="7" max="7" width="16.3984375" style="56" customWidth="1"/>
    <col min="8" max="12" width="14.5" style="56" bestFit="1" customWidth="1"/>
    <col min="13" max="13" width="13.5" style="56" bestFit="1" customWidth="1"/>
    <col min="14" max="14" width="12.3984375" style="56" bestFit="1" customWidth="1"/>
    <col min="15" max="16384" width="9" style="56" customWidth="1"/>
  </cols>
  <sheetData>
    <row r="2" spans="1:7" s="61" customFormat="1" ht="21.75" customHeight="1">
      <c r="A2" s="71" t="s">
        <v>145</v>
      </c>
      <c r="B2" s="71"/>
      <c r="C2" s="71"/>
      <c r="D2" s="71"/>
      <c r="E2" s="71"/>
      <c r="F2" s="71"/>
      <c r="G2" s="71"/>
    </row>
    <row r="3" spans="1:10" s="61" customFormat="1" ht="13.5" customHeight="1">
      <c r="A3" s="71"/>
      <c r="B3" s="71"/>
      <c r="C3" s="71"/>
      <c r="D3" s="71"/>
      <c r="E3" s="71"/>
      <c r="F3" s="71"/>
      <c r="G3" s="71"/>
      <c r="J3" s="61" t="s">
        <v>165</v>
      </c>
    </row>
    <row r="4" spans="1:11" s="61" customFormat="1" ht="21.75" customHeight="1">
      <c r="A4" s="59" t="s">
        <v>146</v>
      </c>
      <c r="B4" s="60"/>
      <c r="C4" s="60"/>
      <c r="D4" s="60"/>
      <c r="E4" s="60"/>
      <c r="F4" s="60"/>
      <c r="G4" s="97" t="e">
        <f>#REF!</f>
        <v>#REF!</v>
      </c>
      <c r="H4" s="69" t="e">
        <f>#REF!</f>
        <v>#REF!</v>
      </c>
      <c r="I4" s="69" t="e">
        <f>#REF!</f>
        <v>#REF!</v>
      </c>
      <c r="J4" s="69">
        <v>0.1065304847062562</v>
      </c>
      <c r="K4" s="69">
        <v>0.1227</v>
      </c>
    </row>
    <row r="5" spans="1:11" s="61" customFormat="1" ht="21.75" customHeight="1">
      <c r="A5" s="59" t="s">
        <v>147</v>
      </c>
      <c r="G5" s="97" t="e">
        <f>#REF!</f>
        <v>#REF!</v>
      </c>
      <c r="H5" s="69" t="e">
        <f>#REF!</f>
        <v>#REF!</v>
      </c>
      <c r="I5" s="69" t="e">
        <f>#REF!</f>
        <v>#REF!</v>
      </c>
      <c r="J5" s="69">
        <v>0.18832259852510713</v>
      </c>
      <c r="K5" s="69">
        <v>0.1846</v>
      </c>
    </row>
    <row r="6" spans="1:11" s="61" customFormat="1" ht="21.75" customHeight="1">
      <c r="A6" s="59" t="s">
        <v>148</v>
      </c>
      <c r="G6" s="97" t="e">
        <f>#REF!</f>
        <v>#REF!</v>
      </c>
      <c r="H6" s="69" t="e">
        <f>#REF!</f>
        <v>#REF!</v>
      </c>
      <c r="I6" s="69" t="e">
        <f>#REF!</f>
        <v>#REF!</v>
      </c>
      <c r="J6" s="69">
        <v>0.14971428283008745</v>
      </c>
      <c r="K6" s="69">
        <v>0.1468</v>
      </c>
    </row>
    <row r="7" spans="1:11" s="61" customFormat="1" ht="21.75" customHeight="1">
      <c r="A7" s="59" t="s">
        <v>149</v>
      </c>
      <c r="G7" s="99" t="e">
        <f>#REF!</f>
        <v>#REF!</v>
      </c>
      <c r="H7" s="69" t="e">
        <f>#REF!</f>
        <v>#REF!</v>
      </c>
      <c r="I7" s="69" t="e">
        <f>#REF!</f>
        <v>#REF!</v>
      </c>
      <c r="J7" s="69">
        <v>0.5554326339385491</v>
      </c>
      <c r="K7" s="69">
        <v>0.5459</v>
      </c>
    </row>
    <row r="8" spans="1:11" s="61" customFormat="1" ht="21.75" customHeight="1">
      <c r="A8" s="59"/>
      <c r="F8" s="77" t="s">
        <v>141</v>
      </c>
      <c r="G8" s="98" t="e">
        <f>#REF!</f>
        <v>#REF!</v>
      </c>
      <c r="H8" s="69"/>
      <c r="I8" s="69"/>
      <c r="J8" s="82">
        <v>0.39923223118161677</v>
      </c>
      <c r="K8" s="82">
        <v>0.3915</v>
      </c>
    </row>
    <row r="9" spans="1:11" s="61" customFormat="1" ht="21.75" customHeight="1">
      <c r="A9" s="59"/>
      <c r="F9" s="77" t="s">
        <v>142</v>
      </c>
      <c r="G9" s="98" t="e">
        <f>#REF!</f>
        <v>#REF!</v>
      </c>
      <c r="H9" s="69"/>
      <c r="I9" s="69"/>
      <c r="J9" s="82">
        <v>0.08074784308822361</v>
      </c>
      <c r="K9" s="82">
        <v>0.0792</v>
      </c>
    </row>
    <row r="10" spans="1:11" s="61" customFormat="1" ht="21.75" customHeight="1">
      <c r="A10" s="59"/>
      <c r="F10" s="77" t="s">
        <v>143</v>
      </c>
      <c r="G10" s="98" t="e">
        <f>#REF!</f>
        <v>#REF!</v>
      </c>
      <c r="H10" s="69"/>
      <c r="I10" s="69"/>
      <c r="J10" s="82">
        <v>0.03844117638611549</v>
      </c>
      <c r="K10" s="82">
        <v>0.0377</v>
      </c>
    </row>
    <row r="11" spans="1:11" s="61" customFormat="1" ht="21.75" customHeight="1">
      <c r="A11" s="59"/>
      <c r="F11" s="77" t="s">
        <v>144</v>
      </c>
      <c r="G11" s="98" t="e">
        <f>#REF!</f>
        <v>#REF!</v>
      </c>
      <c r="H11" s="69"/>
      <c r="I11" s="69"/>
      <c r="J11" s="82">
        <v>0.031730445367563885</v>
      </c>
      <c r="K11" s="82">
        <v>0.0311</v>
      </c>
    </row>
    <row r="12" spans="1:11" s="61" customFormat="1" ht="21.75" customHeight="1">
      <c r="A12" s="59"/>
      <c r="F12" s="77" t="s">
        <v>135</v>
      </c>
      <c r="G12" s="98" t="e">
        <f>#REF!</f>
        <v>#REF!</v>
      </c>
      <c r="H12" s="69"/>
      <c r="I12" s="69"/>
      <c r="J12" s="82">
        <v>0.005305291856408754</v>
      </c>
      <c r="K12" s="82">
        <v>0.0052</v>
      </c>
    </row>
    <row r="13" spans="1:11" s="61" customFormat="1" ht="18" customHeight="1">
      <c r="A13" s="70" t="s">
        <v>157</v>
      </c>
      <c r="F13" s="77" t="s">
        <v>41</v>
      </c>
      <c r="G13" s="98" t="e">
        <f>#REF!</f>
        <v>#REF!</v>
      </c>
      <c r="K13" s="82">
        <v>0.0012</v>
      </c>
    </row>
    <row r="14" spans="1:7" s="61" customFormat="1" ht="35.25" customHeight="1">
      <c r="A14" s="116" t="s">
        <v>130</v>
      </c>
      <c r="B14" s="116" t="s">
        <v>150</v>
      </c>
      <c r="C14" s="117"/>
      <c r="D14" s="116" t="s">
        <v>151</v>
      </c>
      <c r="E14" s="116" t="s">
        <v>152</v>
      </c>
      <c r="F14" s="116" t="s">
        <v>153</v>
      </c>
      <c r="G14" s="116" t="s">
        <v>154</v>
      </c>
    </row>
    <row r="15" spans="1:12" s="61" customFormat="1" ht="27" customHeight="1">
      <c r="A15" s="117"/>
      <c r="B15" s="62" t="s">
        <v>155</v>
      </c>
      <c r="C15" s="62" t="s">
        <v>156</v>
      </c>
      <c r="D15" s="117"/>
      <c r="E15" s="117"/>
      <c r="F15" s="117"/>
      <c r="G15" s="117"/>
      <c r="J15" s="63"/>
      <c r="K15" s="63"/>
      <c r="L15" s="63"/>
    </row>
    <row r="16" spans="1:12" s="61" customFormat="1" ht="22.5" customHeight="1">
      <c r="A16" s="64">
        <v>1</v>
      </c>
      <c r="B16" s="64">
        <v>11</v>
      </c>
      <c r="C16" s="64">
        <v>2010</v>
      </c>
      <c r="D16" s="65">
        <v>100</v>
      </c>
      <c r="E16" s="65">
        <v>100</v>
      </c>
      <c r="F16" s="65">
        <v>100</v>
      </c>
      <c r="G16" s="66">
        <v>1</v>
      </c>
      <c r="H16" s="66">
        <v>1</v>
      </c>
      <c r="I16" s="66">
        <v>1</v>
      </c>
      <c r="J16" s="67"/>
      <c r="K16" s="63"/>
      <c r="L16" s="63"/>
    </row>
    <row r="17" spans="1:10" s="61" customFormat="1" ht="21.75" customHeight="1">
      <c r="A17" s="72">
        <v>8</v>
      </c>
      <c r="B17" s="72">
        <v>7</v>
      </c>
      <c r="C17" s="72">
        <v>2011</v>
      </c>
      <c r="D17" s="73">
        <v>107.91</v>
      </c>
      <c r="E17" s="73">
        <v>211.77</v>
      </c>
      <c r="F17" s="73">
        <v>137.87</v>
      </c>
      <c r="G17" s="68" t="e">
        <f>$G$4+D17%*$G$7+E17%*$G$6+F17%*$G$5</f>
        <v>#REF!</v>
      </c>
      <c r="H17" s="68" t="e">
        <f>$H$4+D17%*$H$7+E17%*$H$6+F17%*$H$5</f>
        <v>#REF!</v>
      </c>
      <c r="I17" s="68" t="e">
        <f>$I$4+D17%*$I$7+E17%*$I$6+F17%*$I$5</f>
        <v>#REF!</v>
      </c>
      <c r="J17" s="69"/>
    </row>
    <row r="18" spans="1:9" s="61" customFormat="1" ht="21.75" customHeight="1">
      <c r="A18" s="1">
        <v>9</v>
      </c>
      <c r="B18" s="72">
        <v>8</v>
      </c>
      <c r="C18" s="72">
        <v>2011</v>
      </c>
      <c r="D18" s="73">
        <v>114.42</v>
      </c>
      <c r="E18" s="73">
        <v>211.77</v>
      </c>
      <c r="F18" s="73">
        <v>137.87</v>
      </c>
      <c r="G18" s="68" t="e">
        <f>$G$4+D18%*$G$7+E18%*$G$6+F18%*$G$5</f>
        <v>#REF!</v>
      </c>
      <c r="H18" s="68" t="e">
        <f>$H$4+D18%*$H$7+E18%*$H$6+F18%*$H$5</f>
        <v>#REF!</v>
      </c>
      <c r="I18" s="68" t="e">
        <f>$I$4+D18%*$I$7+E18%*$I$6+F18%*$I$5</f>
        <v>#REF!</v>
      </c>
    </row>
    <row r="19" spans="1:9" s="61" customFormat="1" ht="21.75" customHeight="1">
      <c r="A19" s="74">
        <v>10</v>
      </c>
      <c r="B19" s="74">
        <v>9</v>
      </c>
      <c r="C19" s="74">
        <v>2011</v>
      </c>
      <c r="D19" s="75">
        <v>114.4</v>
      </c>
      <c r="E19" s="75">
        <v>211.77</v>
      </c>
      <c r="F19" s="75">
        <v>137.87</v>
      </c>
      <c r="G19" s="68" t="e">
        <f>$G$4+D19%*$G$7+E19%*$G$6+F19%*$G$5</f>
        <v>#REF!</v>
      </c>
      <c r="H19" s="68" t="e">
        <f>$H$4+D19%*$H$7+E19%*$H$6+F19%*$H$5</f>
        <v>#REF!</v>
      </c>
      <c r="I19" s="68" t="e">
        <f>$I$4+D19%*$I$7+E19%*$I$6+F19%*$I$5</f>
        <v>#REF!</v>
      </c>
    </row>
    <row r="20" spans="7:9" ht="15.75">
      <c r="G20" s="76" t="e">
        <f>G19-G16</f>
        <v>#REF!</v>
      </c>
      <c r="H20" s="76" t="e">
        <f>H19-H16</f>
        <v>#REF!</v>
      </c>
      <c r="I20" s="76" t="e">
        <f>I19-I16</f>
        <v>#REF!</v>
      </c>
    </row>
    <row r="21" spans="7:9" ht="15.75">
      <c r="G21" s="57" t="e">
        <f>#REF!*G20</f>
        <v>#REF!</v>
      </c>
      <c r="H21" s="57" t="e">
        <f>#REF!*H20</f>
        <v>#REF!</v>
      </c>
      <c r="I21" s="57" t="e">
        <f>#REF!*I20</f>
        <v>#REF!</v>
      </c>
    </row>
    <row r="22" ht="15.75">
      <c r="B22" s="58" t="s">
        <v>160</v>
      </c>
    </row>
    <row r="23" spans="1:9" ht="16.5">
      <c r="A23" s="1"/>
      <c r="B23" s="72" t="s">
        <v>161</v>
      </c>
      <c r="C23" s="72">
        <v>2010</v>
      </c>
      <c r="D23" s="73">
        <v>177.37</v>
      </c>
      <c r="E23" s="73">
        <v>255.8</v>
      </c>
      <c r="F23" s="73">
        <v>143.71</v>
      </c>
      <c r="G23" s="68"/>
      <c r="H23" s="68"/>
      <c r="I23" s="68"/>
    </row>
    <row r="24" spans="1:9" ht="16.5">
      <c r="A24" s="1"/>
      <c r="B24" s="72" t="s">
        <v>159</v>
      </c>
      <c r="C24" s="72">
        <v>2011</v>
      </c>
      <c r="D24" s="73">
        <v>216</v>
      </c>
      <c r="E24" s="73">
        <v>350.6</v>
      </c>
      <c r="F24" s="73">
        <v>166.71</v>
      </c>
      <c r="G24" s="68"/>
      <c r="H24" s="68"/>
      <c r="I24" s="68"/>
    </row>
    <row r="25" spans="1:9" ht="16.5">
      <c r="A25" s="79"/>
      <c r="B25" s="72" t="s">
        <v>162</v>
      </c>
      <c r="C25" s="72">
        <v>2011</v>
      </c>
      <c r="D25" s="73">
        <v>226.23</v>
      </c>
      <c r="E25" s="73">
        <v>350.6</v>
      </c>
      <c r="F25" s="73">
        <v>166.71</v>
      </c>
      <c r="G25" s="68"/>
      <c r="H25" s="68"/>
      <c r="I25" s="68"/>
    </row>
    <row r="26" spans="6:11" ht="15.75">
      <c r="F26" s="80" t="s">
        <v>163</v>
      </c>
      <c r="G26" s="78" t="e">
        <f>G4+G7*D24/D23+G6*E24/E23+G5*F24/F23</f>
        <v>#REF!</v>
      </c>
      <c r="H26" s="76" t="e">
        <f>H4+H7*D24/D23+H6*E24/E23+H5*F24/F23</f>
        <v>#REF!</v>
      </c>
      <c r="I26" s="76" t="e">
        <f>I4+I7*D24/D23+I6*E24/E23+I5*F24/F23</f>
        <v>#REF!</v>
      </c>
      <c r="K26" s="78">
        <f>K4+K7*D24/D23+K6*E24/E23+K5*F24/F23</f>
        <v>1.2028419692132277</v>
      </c>
    </row>
    <row r="27" spans="7:12" ht="15.75">
      <c r="G27" s="57" t="e">
        <f>#REF!*G26</f>
        <v>#REF!</v>
      </c>
      <c r="H27" s="57" t="e">
        <f>#REF!*H26</f>
        <v>#REF!</v>
      </c>
      <c r="I27" s="57" t="e">
        <f>#REF!*I26</f>
        <v>#REF!</v>
      </c>
      <c r="J27" s="57"/>
      <c r="K27" s="57" t="e">
        <f>#REF!*K26</f>
        <v>#REF!</v>
      </c>
      <c r="L27" s="57" t="e">
        <f>K27-G27</f>
        <v>#REF!</v>
      </c>
    </row>
    <row r="28" spans="6:11" ht="15.75">
      <c r="F28" s="80" t="s">
        <v>164</v>
      </c>
      <c r="G28" s="81" t="e">
        <f>G4+G7*D25/D23+G6*E25/E23+G5*F25/F23</f>
        <v>#REF!</v>
      </c>
      <c r="H28" s="57"/>
      <c r="I28" s="57"/>
      <c r="J28" s="81">
        <f>J4+J7*D25/D23+J6*E25/E23+J5*F25/F23</f>
        <v>1.2386290911032503</v>
      </c>
      <c r="K28" s="81">
        <f>K4+K7*D25/D23+K6*E25/E23+K5*F25/F23</f>
        <v>1.2343273218658748</v>
      </c>
    </row>
    <row r="29" spans="7:12" ht="15.75">
      <c r="G29" s="57" t="e">
        <f>#REF!*G28</f>
        <v>#REF!</v>
      </c>
      <c r="H29" s="57"/>
      <c r="I29" s="57"/>
      <c r="J29" s="57" t="e">
        <f>#REF!*J28</f>
        <v>#REF!</v>
      </c>
      <c r="K29" s="57" t="e">
        <f>#REF!*K28</f>
        <v>#REF!</v>
      </c>
      <c r="L29" s="57" t="e">
        <f>K29-G29</f>
        <v>#REF!</v>
      </c>
    </row>
    <row r="30" spans="7:9" ht="15.75">
      <c r="G30" s="57"/>
      <c r="H30" s="57"/>
      <c r="I30" s="57"/>
    </row>
    <row r="31" spans="4:8" ht="15.75">
      <c r="D31" s="58" t="s">
        <v>141</v>
      </c>
      <c r="E31" s="58" t="s">
        <v>158</v>
      </c>
      <c r="F31" s="58" t="s">
        <v>143</v>
      </c>
      <c r="G31" s="58" t="s">
        <v>144</v>
      </c>
      <c r="H31" s="58" t="s">
        <v>135</v>
      </c>
    </row>
    <row r="32" spans="1:9" ht="16.5">
      <c r="A32" s="1"/>
      <c r="B32" s="72" t="s">
        <v>161</v>
      </c>
      <c r="C32" s="72">
        <v>2010</v>
      </c>
      <c r="D32" s="73">
        <v>183.78</v>
      </c>
      <c r="E32" s="73">
        <v>146.83</v>
      </c>
      <c r="F32" s="73">
        <v>157.61</v>
      </c>
      <c r="G32" s="68">
        <v>163.52</v>
      </c>
      <c r="H32" s="68">
        <v>219.94</v>
      </c>
      <c r="I32" s="68"/>
    </row>
    <row r="33" spans="1:9" ht="16.5">
      <c r="A33" s="1"/>
      <c r="B33" s="72" t="s">
        <v>159</v>
      </c>
      <c r="C33" s="72">
        <v>2011</v>
      </c>
      <c r="D33" s="73">
        <v>221.68</v>
      </c>
      <c r="E33" s="73">
        <v>177.53</v>
      </c>
      <c r="F33" s="73">
        <v>177.79</v>
      </c>
      <c r="G33" s="68">
        <v>202.66</v>
      </c>
      <c r="H33" s="68">
        <v>282.7</v>
      </c>
      <c r="I33" s="68"/>
    </row>
    <row r="34" spans="1:9" ht="16.5">
      <c r="A34" s="79"/>
      <c r="B34" s="72" t="s">
        <v>162</v>
      </c>
      <c r="C34" s="72">
        <v>2011</v>
      </c>
      <c r="D34" s="73">
        <v>222.98</v>
      </c>
      <c r="E34" s="73">
        <v>188.51</v>
      </c>
      <c r="F34" s="73">
        <v>187.28</v>
      </c>
      <c r="G34" s="68">
        <v>219.66</v>
      </c>
      <c r="H34" s="68">
        <v>297.32</v>
      </c>
      <c r="I34" s="68"/>
    </row>
    <row r="35" spans="8:11" ht="15.75">
      <c r="H35" s="80" t="s">
        <v>163</v>
      </c>
      <c r="I35" s="78" t="e">
        <f>G4+G8*D33/D32+G9*E33/E32+G10*F33/F32+G11*G33/G32+G12*H33/H32+G6*E24/E23+G5*F24/F23</f>
        <v>#REF!</v>
      </c>
      <c r="K35" s="78">
        <f>K4+K8*D33/D32+K9*E33/E32+K10*F33/F32+K11*G33/G32+K12*H33/H32+K6*E24/E23+K5*F24/F23</f>
        <v>1.1938000875384724</v>
      </c>
    </row>
    <row r="36" spans="9:12" ht="15.75">
      <c r="I36" s="57" t="e">
        <f>#REF!*I35</f>
        <v>#REF!</v>
      </c>
      <c r="J36" s="57"/>
      <c r="K36" s="57" t="e">
        <f>#REF!*K35</f>
        <v>#REF!</v>
      </c>
      <c r="L36" s="57" t="e">
        <f>K36-I36</f>
        <v>#REF!</v>
      </c>
    </row>
    <row r="37" spans="8:11" ht="15.75">
      <c r="H37" s="80" t="s">
        <v>164</v>
      </c>
      <c r="I37" s="81" t="e">
        <f>G4+G8*D34/D32+G9*E34/E32+G10*F34/F32+G11*G34/G32+G12*H34/H32+G6*E25/E23+G5*F25/F23</f>
        <v>#REF!</v>
      </c>
      <c r="J37" s="81">
        <f>J4+J8*D34/D32+J9*E34/E32+J10*F34/F32+J11*G34/G32+J12*H34/H32+J6*E25/E23+J5*F25/F23</f>
        <v>1.213722769917974</v>
      </c>
      <c r="K37" s="81">
        <f>K4+K8*D34/D32+K9*E34/E32+K10*F34/F32+K11*G34/G32+K12*H34/H32+K6*E25/E23+K5*F25/F23</f>
        <v>1.208340926451989</v>
      </c>
    </row>
    <row r="38" spans="9:12" ht="15.75">
      <c r="I38" s="57" t="e">
        <f>#REF!*I37</f>
        <v>#REF!</v>
      </c>
      <c r="J38" s="57" t="e">
        <f>#REF!*J37</f>
        <v>#REF!</v>
      </c>
      <c r="K38" s="57" t="e">
        <f>#REF!*K37</f>
        <v>#REF!</v>
      </c>
      <c r="L38" s="57" t="e">
        <f>K38-I38</f>
        <v>#REF!</v>
      </c>
    </row>
    <row r="39" spans="4:11" ht="31.5" customHeight="1">
      <c r="D39" s="120" t="s">
        <v>175</v>
      </c>
      <c r="E39" s="121"/>
      <c r="F39" s="121"/>
      <c r="G39" s="121"/>
      <c r="H39" s="122"/>
      <c r="I39" s="116" t="s">
        <v>152</v>
      </c>
      <c r="J39" s="116" t="s">
        <v>153</v>
      </c>
      <c r="K39" s="87" t="s">
        <v>176</v>
      </c>
    </row>
    <row r="40" spans="4:12" ht="15.75">
      <c r="D40" s="58" t="s">
        <v>141</v>
      </c>
      <c r="E40" s="58" t="s">
        <v>158</v>
      </c>
      <c r="F40" s="58" t="s">
        <v>143</v>
      </c>
      <c r="G40" s="58" t="s">
        <v>144</v>
      </c>
      <c r="H40" s="58" t="s">
        <v>135</v>
      </c>
      <c r="I40" s="117"/>
      <c r="J40" s="117"/>
      <c r="K40" s="56">
        <v>1</v>
      </c>
      <c r="L40" s="56" t="s">
        <v>177</v>
      </c>
    </row>
    <row r="41" spans="2:14" ht="15.75">
      <c r="B41" s="56" t="s">
        <v>166</v>
      </c>
      <c r="D41" s="86" t="e">
        <f>#REF!</f>
        <v>#REF!</v>
      </c>
      <c r="E41" s="86" t="e">
        <f>#REF!</f>
        <v>#REF!</v>
      </c>
      <c r="F41" s="86" t="e">
        <f>#REF!</f>
        <v>#REF!</v>
      </c>
      <c r="G41" s="86" t="e">
        <f>#REF!</f>
        <v>#REF!</v>
      </c>
      <c r="H41" s="86" t="e">
        <f>#REF!</f>
        <v>#REF!</v>
      </c>
      <c r="I41" s="86" t="e">
        <f>#REF!</f>
        <v>#REF!</v>
      </c>
      <c r="J41" s="86" t="e">
        <f>#REF!</f>
        <v>#REF!</v>
      </c>
      <c r="K41" s="81" t="e">
        <f>$G$4+$G$6*I41/100+$G$5*J41/100+$G$8*D41/100+$G$9*E41/100+$G$10*F41/100+$G$11*G41/100+$G$12*H41/100</f>
        <v>#REF!</v>
      </c>
      <c r="L41" s="57">
        <v>25923334000</v>
      </c>
      <c r="M41" s="57" t="e">
        <f>L41*K41</f>
        <v>#REF!</v>
      </c>
      <c r="N41" s="57" t="e">
        <f>M41-L41</f>
        <v>#REF!</v>
      </c>
    </row>
    <row r="42" spans="2:14" ht="15.75">
      <c r="B42" s="56" t="s">
        <v>167</v>
      </c>
      <c r="D42" s="86" t="e">
        <f>#REF!</f>
        <v>#REF!</v>
      </c>
      <c r="E42" s="86" t="e">
        <f>#REF!</f>
        <v>#REF!</v>
      </c>
      <c r="F42" s="86" t="e">
        <f>#REF!</f>
        <v>#REF!</v>
      </c>
      <c r="G42" s="86" t="e">
        <f>#REF!</f>
        <v>#REF!</v>
      </c>
      <c r="H42" s="86" t="e">
        <f>#REF!</f>
        <v>#REF!</v>
      </c>
      <c r="I42" s="86" t="e">
        <f>#REF!</f>
        <v>#REF!</v>
      </c>
      <c r="J42" s="86" t="e">
        <f>#REF!</f>
        <v>#REF!</v>
      </c>
      <c r="K42" s="81" t="e">
        <f>$G$4+$G$6*I42/100+$G$5*J42/100+$G$8*D42/100+$G$9*E42/100+$G$10*F42/100+$G$11*G42/100+$G$12*H42/100</f>
        <v>#REF!</v>
      </c>
      <c r="L42" s="57">
        <v>11793419000</v>
      </c>
      <c r="M42" s="57" t="e">
        <f>L42*K42</f>
        <v>#REF!</v>
      </c>
      <c r="N42" s="57" t="e">
        <f>M42-L42</f>
        <v>#REF!</v>
      </c>
    </row>
    <row r="43" spans="2:14" ht="15.75">
      <c r="B43" s="56" t="s">
        <v>168</v>
      </c>
      <c r="D43" s="86" t="e">
        <f>#REF!</f>
        <v>#REF!</v>
      </c>
      <c r="E43" s="86" t="e">
        <f>#REF!</f>
        <v>#REF!</v>
      </c>
      <c r="F43" s="86" t="e">
        <f>#REF!</f>
        <v>#REF!</v>
      </c>
      <c r="G43" s="86" t="e">
        <f>#REF!</f>
        <v>#REF!</v>
      </c>
      <c r="H43" s="86" t="e">
        <f>#REF!</f>
        <v>#REF!</v>
      </c>
      <c r="I43" s="86" t="e">
        <f>#REF!</f>
        <v>#REF!</v>
      </c>
      <c r="J43" s="86" t="e">
        <f>#REF!</f>
        <v>#REF!</v>
      </c>
      <c r="K43" s="81" t="e">
        <f>$G$4+$G$6*I43/100+$G$5*J43/100+$G$8*D43/100+$G$9*E43/100+$G$10*F43/100+$G$11*G43/100+$G$12*H43/100</f>
        <v>#REF!</v>
      </c>
      <c r="L43" s="57">
        <v>4831517000</v>
      </c>
      <c r="M43" s="57" t="e">
        <f>L43*K43</f>
        <v>#REF!</v>
      </c>
      <c r="N43" s="57" t="e">
        <f>M43-L43</f>
        <v>#REF!</v>
      </c>
    </row>
    <row r="44" spans="2:14" ht="15.75">
      <c r="B44" s="56" t="s">
        <v>188</v>
      </c>
      <c r="L44" s="57">
        <v>15980627000</v>
      </c>
      <c r="N44" s="57" t="e">
        <f>SUM(N41:N43)</f>
        <v>#REF!</v>
      </c>
    </row>
    <row r="45" spans="2:12" ht="15.75">
      <c r="B45" s="56" t="s">
        <v>188</v>
      </c>
      <c r="D45" s="118"/>
      <c r="E45" s="118"/>
      <c r="F45" s="118"/>
      <c r="L45" s="57">
        <v>13748402000</v>
      </c>
    </row>
    <row r="46" spans="4:6" ht="15.75">
      <c r="D46" s="119"/>
      <c r="E46" s="119"/>
      <c r="F46" s="119"/>
    </row>
  </sheetData>
  <sheetProtection/>
  <mergeCells count="12">
    <mergeCell ref="A14:A15"/>
    <mergeCell ref="B14:C14"/>
    <mergeCell ref="D14:D15"/>
    <mergeCell ref="E14:E15"/>
    <mergeCell ref="D45:D46"/>
    <mergeCell ref="E45:E46"/>
    <mergeCell ref="F45:F46"/>
    <mergeCell ref="D39:H39"/>
    <mergeCell ref="I39:I40"/>
    <mergeCell ref="J39:J40"/>
    <mergeCell ref="F14:F15"/>
    <mergeCell ref="G14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1"/>
  <sheetViews>
    <sheetView zoomScale="115" zoomScaleNormal="115" zoomScalePageLayoutView="0" workbookViewId="0" topLeftCell="Q2">
      <selection activeCell="Q10" sqref="Q10"/>
    </sheetView>
  </sheetViews>
  <sheetFormatPr defaultColWidth="8.796875" defaultRowHeight="15"/>
  <cols>
    <col min="1" max="1" width="29.19921875" style="24" bestFit="1" customWidth="1"/>
    <col min="2" max="2" width="5.19921875" style="24" bestFit="1" customWidth="1"/>
    <col min="3" max="3" width="6" style="36" customWidth="1"/>
    <col min="4" max="4" width="6.69921875" style="36" customWidth="1"/>
    <col min="5" max="5" width="10.3984375" style="24" customWidth="1"/>
    <col min="6" max="6" width="10.09765625" style="24" customWidth="1"/>
    <col min="7" max="7" width="10.5" style="24" customWidth="1"/>
    <col min="8" max="8" width="9.09765625" style="24" customWidth="1"/>
    <col min="9" max="9" width="10.5" style="24" bestFit="1" customWidth="1"/>
    <col min="10" max="10" width="10.5" style="24" hidden="1" customWidth="1"/>
    <col min="11" max="11" width="10.8984375" style="24" customWidth="1"/>
    <col min="12" max="14" width="8.69921875" style="24" customWidth="1"/>
    <col min="15" max="16384" width="8.69921875" style="24" customWidth="1"/>
  </cols>
  <sheetData>
    <row r="1" spans="1:10" s="22" customFormat="1" ht="12.75">
      <c r="A1" s="129" t="s">
        <v>31</v>
      </c>
      <c r="B1" s="129"/>
      <c r="C1" s="129"/>
      <c r="D1" s="129"/>
      <c r="E1" s="129"/>
      <c r="F1" s="129"/>
      <c r="G1" s="129"/>
      <c r="H1" s="129"/>
      <c r="I1" s="129"/>
      <c r="J1" s="51"/>
    </row>
    <row r="2" spans="1:11" s="22" customFormat="1" ht="12.75">
      <c r="A2" s="129" t="s">
        <v>32</v>
      </c>
      <c r="B2" s="129"/>
      <c r="C2" s="129"/>
      <c r="D2" s="129"/>
      <c r="E2" s="129"/>
      <c r="F2" s="129"/>
      <c r="G2" s="129"/>
      <c r="H2" s="129"/>
      <c r="I2" s="129"/>
      <c r="J2" s="51"/>
      <c r="K2" s="22">
        <f>1242-165</f>
        <v>1077</v>
      </c>
    </row>
    <row r="3" spans="1:11" ht="13.5" customHeight="1">
      <c r="A3" s="130" t="s">
        <v>33</v>
      </c>
      <c r="B3" s="130"/>
      <c r="C3" s="130"/>
      <c r="D3" s="130"/>
      <c r="E3" s="130"/>
      <c r="F3" s="130"/>
      <c r="G3" s="130"/>
      <c r="H3" s="130"/>
      <c r="I3" s="130"/>
      <c r="J3" s="23"/>
      <c r="K3" s="24">
        <f>1304-165</f>
        <v>1139</v>
      </c>
    </row>
    <row r="4" spans="1:24" ht="13.5">
      <c r="A4" s="23"/>
      <c r="B4" s="23"/>
      <c r="C4" s="23"/>
      <c r="D4" s="23"/>
      <c r="E4" s="23"/>
      <c r="F4" s="23"/>
      <c r="G4" s="23"/>
      <c r="H4" s="123" t="s">
        <v>169</v>
      </c>
      <c r="I4" s="124"/>
      <c r="J4" s="23"/>
      <c r="K4" s="123" t="s">
        <v>185</v>
      </c>
      <c r="L4" s="124"/>
      <c r="M4" s="123" t="s">
        <v>170</v>
      </c>
      <c r="N4" s="124"/>
      <c r="O4" s="123" t="s">
        <v>171</v>
      </c>
      <c r="P4" s="124"/>
      <c r="Q4" s="123" t="s">
        <v>187</v>
      </c>
      <c r="R4" s="124"/>
      <c r="S4" s="123" t="s">
        <v>182</v>
      </c>
      <c r="T4" s="124"/>
      <c r="U4" s="123" t="s">
        <v>183</v>
      </c>
      <c r="V4" s="124"/>
      <c r="W4" s="123" t="s">
        <v>184</v>
      </c>
      <c r="X4" s="124"/>
    </row>
    <row r="5" spans="1:24" ht="12.75">
      <c r="A5" s="3" t="s">
        <v>41</v>
      </c>
      <c r="B5" s="2" t="s">
        <v>38</v>
      </c>
      <c r="C5" s="2" t="s">
        <v>34</v>
      </c>
      <c r="D5" s="2" t="s">
        <v>35</v>
      </c>
      <c r="E5" s="3" t="s">
        <v>36</v>
      </c>
      <c r="F5" s="125" t="s">
        <v>37</v>
      </c>
      <c r="G5" s="126"/>
      <c r="H5" s="83" t="s">
        <v>35</v>
      </c>
      <c r="I5" s="84" t="s">
        <v>36</v>
      </c>
      <c r="J5" s="96"/>
      <c r="K5" s="83" t="s">
        <v>35</v>
      </c>
      <c r="L5" s="84" t="s">
        <v>36</v>
      </c>
      <c r="M5" s="83" t="s">
        <v>35</v>
      </c>
      <c r="N5" s="84" t="s">
        <v>36</v>
      </c>
      <c r="O5" s="83" t="s">
        <v>35</v>
      </c>
      <c r="P5" s="84" t="s">
        <v>36</v>
      </c>
      <c r="Q5" s="83" t="s">
        <v>35</v>
      </c>
      <c r="R5" s="84" t="s">
        <v>36</v>
      </c>
      <c r="S5" s="83" t="s">
        <v>35</v>
      </c>
      <c r="T5" s="84" t="s">
        <v>36</v>
      </c>
      <c r="U5" s="83" t="s">
        <v>35</v>
      </c>
      <c r="V5" s="84" t="s">
        <v>36</v>
      </c>
      <c r="W5" s="83" t="s">
        <v>35</v>
      </c>
      <c r="X5" s="84" t="s">
        <v>36</v>
      </c>
    </row>
    <row r="6" spans="1:24" ht="12.75">
      <c r="A6" s="4" t="s">
        <v>42</v>
      </c>
      <c r="B6" s="47" t="s">
        <v>39</v>
      </c>
      <c r="C6" s="25">
        <v>9048</v>
      </c>
      <c r="D6" s="25">
        <f>(16400-1000)/1.1+1000</f>
        <v>14999.999999999998</v>
      </c>
      <c r="E6" s="26">
        <f>+D6-C6</f>
        <v>5951.999999999998</v>
      </c>
      <c r="F6" s="127"/>
      <c r="G6" s="128"/>
      <c r="H6" s="93">
        <f>(21300-1000)/1.1+1000</f>
        <v>19454.545454545452</v>
      </c>
      <c r="I6" s="94">
        <f>H6-$D$6</f>
        <v>4454.545454545454</v>
      </c>
      <c r="J6" s="95"/>
      <c r="K6" s="93">
        <f>(20800-1000)/1.1+1000</f>
        <v>19000</v>
      </c>
      <c r="L6" s="94">
        <f>K6-$D$6</f>
        <v>4000.000000000002</v>
      </c>
      <c r="M6" s="93">
        <f>(20800-1000)/1.1+1000</f>
        <v>19000</v>
      </c>
      <c r="N6" s="94">
        <f>M6-$D$6</f>
        <v>4000.000000000002</v>
      </c>
      <c r="O6" s="93">
        <f>(20800-1000)/1.1+1000</f>
        <v>19000</v>
      </c>
      <c r="P6" s="94">
        <f>O6-$D$6</f>
        <v>4000.000000000002</v>
      </c>
      <c r="Q6" s="93">
        <f>(20800-1000)/1.1+1000</f>
        <v>19000</v>
      </c>
      <c r="R6" s="94">
        <f>Q6-$D$6</f>
        <v>4000.000000000002</v>
      </c>
      <c r="S6" s="93">
        <f>(22900-1000)/1.1+1000</f>
        <v>20909.090909090908</v>
      </c>
      <c r="T6" s="94">
        <f>S6-$D$6</f>
        <v>5909.09090909091</v>
      </c>
      <c r="U6" s="93">
        <f>(22900+900-1000)/1.1+1000</f>
        <v>21727.272727272724</v>
      </c>
      <c r="V6" s="94">
        <f>U6-$D$6</f>
        <v>6727.272727272726</v>
      </c>
      <c r="W6" s="93">
        <f>(23300-1000)/1.1+1000</f>
        <v>21272.727272727272</v>
      </c>
      <c r="X6" s="94">
        <f>W6-$D$6</f>
        <v>6272.727272727274</v>
      </c>
    </row>
    <row r="7" spans="1:24" ht="12.75">
      <c r="A7" s="5" t="s">
        <v>43</v>
      </c>
      <c r="B7" s="48" t="s">
        <v>40</v>
      </c>
      <c r="C7" s="25">
        <v>895</v>
      </c>
      <c r="D7" s="25">
        <f>1242-165</f>
        <v>1077</v>
      </c>
      <c r="E7" s="28">
        <f>+D7-C7</f>
        <v>182</v>
      </c>
      <c r="F7" s="131"/>
      <c r="G7" s="132"/>
      <c r="H7" s="90">
        <v>1242</v>
      </c>
      <c r="I7" s="88">
        <f>H7-$D$7</f>
        <v>165</v>
      </c>
      <c r="J7" s="89"/>
      <c r="K7" s="90">
        <v>1242</v>
      </c>
      <c r="L7" s="88">
        <f>K7-$D$7</f>
        <v>165</v>
      </c>
      <c r="M7" s="90">
        <v>1242</v>
      </c>
      <c r="N7" s="88">
        <f>M7-$D$7</f>
        <v>165</v>
      </c>
      <c r="O7" s="90">
        <v>1242</v>
      </c>
      <c r="P7" s="88">
        <f>O7-$D$7</f>
        <v>165</v>
      </c>
      <c r="Q7" s="90">
        <v>1304</v>
      </c>
      <c r="R7" s="88">
        <f>Q7-$D$7</f>
        <v>227</v>
      </c>
      <c r="S7" s="90">
        <v>1304</v>
      </c>
      <c r="T7" s="88">
        <f>S7-$D$7</f>
        <v>227</v>
      </c>
      <c r="U7" s="90">
        <v>1304</v>
      </c>
      <c r="V7" s="88">
        <f>U7-$D$7</f>
        <v>227</v>
      </c>
      <c r="W7" s="90">
        <v>1304</v>
      </c>
      <c r="X7" s="88">
        <f>W7-$D$7</f>
        <v>227</v>
      </c>
    </row>
    <row r="8" spans="1:24" ht="12.75">
      <c r="A8" s="5" t="s">
        <v>44</v>
      </c>
      <c r="B8" s="48" t="s">
        <v>39</v>
      </c>
      <c r="C8" s="25">
        <v>6017</v>
      </c>
      <c r="D8" s="25">
        <f>12690/1.1</f>
        <v>11536.363636363636</v>
      </c>
      <c r="E8" s="28">
        <f>+D8-C8</f>
        <v>5519.363636363636</v>
      </c>
      <c r="F8" s="131"/>
      <c r="G8" s="132"/>
      <c r="H8" s="25">
        <f>16800/1.1</f>
        <v>15272.727272727272</v>
      </c>
      <c r="I8" s="88">
        <f>H8-$D$8</f>
        <v>3736.363636363636</v>
      </c>
      <c r="J8" s="89"/>
      <c r="K8" s="25">
        <f>16800/1.1</f>
        <v>15272.727272727272</v>
      </c>
      <c r="L8" s="88">
        <f>K8-$D$8</f>
        <v>3736.363636363636</v>
      </c>
      <c r="M8" s="25">
        <f>16800/1.1</f>
        <v>15272.727272727272</v>
      </c>
      <c r="N8" s="88">
        <f>M8-$D$8</f>
        <v>3736.363636363636</v>
      </c>
      <c r="O8" s="25">
        <f>16800/1.1</f>
        <v>15272.727272727272</v>
      </c>
      <c r="P8" s="88">
        <f>O8-$D$8</f>
        <v>3736.363636363636</v>
      </c>
      <c r="Q8" s="25">
        <f>16800/1.1</f>
        <v>15272.727272727272</v>
      </c>
      <c r="R8" s="88">
        <f>Q8-$D$8</f>
        <v>3736.363636363636</v>
      </c>
      <c r="S8" s="25">
        <f>18800/1.1</f>
        <v>17090.90909090909</v>
      </c>
      <c r="T8" s="88">
        <f>S8-$D$8</f>
        <v>5554.545454545452</v>
      </c>
      <c r="U8" s="25">
        <f>(18800+400)/1.1</f>
        <v>17454.545454545452</v>
      </c>
      <c r="V8" s="88">
        <f>U8-$D$8</f>
        <v>5918.181818181816</v>
      </c>
      <c r="W8" s="25">
        <f>(18800+400)/1.1</f>
        <v>17454.545454545452</v>
      </c>
      <c r="X8" s="88">
        <f>W8-$D$8</f>
        <v>5918.181818181816</v>
      </c>
    </row>
    <row r="9" spans="1:24" ht="12.75">
      <c r="A9" s="6" t="s">
        <v>45</v>
      </c>
      <c r="B9" s="49" t="s">
        <v>39</v>
      </c>
      <c r="C9" s="29">
        <v>8315</v>
      </c>
      <c r="D9" s="29">
        <f>(14700-500)/1.1+500</f>
        <v>13409.090909090908</v>
      </c>
      <c r="E9" s="30">
        <f>+D9-C9</f>
        <v>5094.090909090908</v>
      </c>
      <c r="F9" s="131"/>
      <c r="G9" s="132"/>
      <c r="H9" s="25">
        <f>(21050-500)/1.1+500</f>
        <v>19181.81818181818</v>
      </c>
      <c r="I9" s="88">
        <f>H9-$D$9</f>
        <v>5772.727272727272</v>
      </c>
      <c r="J9" s="89"/>
      <c r="K9" s="25">
        <f>(20750-500)/1.1+500</f>
        <v>18909.090909090908</v>
      </c>
      <c r="L9" s="88">
        <f>K9-$D$9</f>
        <v>5500</v>
      </c>
      <c r="M9" s="25">
        <f>(20750-500)/1.1+500</f>
        <v>18909.090909090908</v>
      </c>
      <c r="N9" s="88">
        <f>M9-$D$9</f>
        <v>5500</v>
      </c>
      <c r="O9" s="25">
        <f>(20350-500)/1.1+500</f>
        <v>18545.454545454544</v>
      </c>
      <c r="P9" s="88">
        <f>O9-$D$9</f>
        <v>5136.363636363636</v>
      </c>
      <c r="Q9" s="25">
        <f>(20350-500)/1.1+500</f>
        <v>18545.454545454544</v>
      </c>
      <c r="R9" s="88">
        <f>Q9-$D$9</f>
        <v>5136.363636363636</v>
      </c>
      <c r="S9" s="25">
        <f>(21350-500)/1.1+500</f>
        <v>19454.545454545452</v>
      </c>
      <c r="T9" s="88">
        <f>S9-$D$9</f>
        <v>6045.454545454544</v>
      </c>
      <c r="U9" s="25">
        <f>(21350+500-500)/1.1+500</f>
        <v>19909.090909090908</v>
      </c>
      <c r="V9" s="88">
        <f>U9-$D$9</f>
        <v>6500</v>
      </c>
      <c r="W9" s="25">
        <f>(21550-500)/1.1+500</f>
        <v>19636.363636363636</v>
      </c>
      <c r="X9" s="88">
        <f>W9-$D$9</f>
        <v>6227.272727272728</v>
      </c>
    </row>
    <row r="10" spans="1:24" ht="12.75">
      <c r="A10" s="7" t="s">
        <v>46</v>
      </c>
      <c r="B10" s="31"/>
      <c r="C10" s="32">
        <v>350</v>
      </c>
      <c r="D10" s="32">
        <v>730</v>
      </c>
      <c r="E10" s="33">
        <f>D10/C10-1</f>
        <v>1.0857142857142859</v>
      </c>
      <c r="F10" s="34"/>
      <c r="G10" s="35"/>
      <c r="H10" s="32" t="e">
        <f>#REF!</f>
        <v>#REF!</v>
      </c>
      <c r="I10" s="91" t="e">
        <f>H10/$D$10-1</f>
        <v>#REF!</v>
      </c>
      <c r="J10" s="92"/>
      <c r="K10" s="32" t="e">
        <f>#REF!</f>
        <v>#REF!</v>
      </c>
      <c r="L10" s="91" t="e">
        <f>K10/$D$10-1</f>
        <v>#REF!</v>
      </c>
      <c r="M10" s="32" t="e">
        <f>#REF!</f>
        <v>#REF!</v>
      </c>
      <c r="N10" s="91" t="e">
        <f>M10/$D$10-1</f>
        <v>#REF!</v>
      </c>
      <c r="O10" s="32" t="e">
        <f>#REF!</f>
        <v>#REF!</v>
      </c>
      <c r="P10" s="91" t="e">
        <f>O10/$D$10-1</f>
        <v>#REF!</v>
      </c>
      <c r="Q10" s="32" t="e">
        <f>#REF!</f>
        <v>#REF!</v>
      </c>
      <c r="R10" s="91" t="e">
        <f>Q10/$D$10-1</f>
        <v>#REF!</v>
      </c>
      <c r="S10" s="31" t="e">
        <f>#REF!</f>
        <v>#REF!</v>
      </c>
      <c r="T10" s="91" t="e">
        <f>S10/$D$10-1</f>
        <v>#REF!</v>
      </c>
      <c r="U10" s="31" t="e">
        <f>#REF!</f>
        <v>#REF!</v>
      </c>
      <c r="V10" s="91" t="e">
        <f>U10/$D$10-1</f>
        <v>#REF!</v>
      </c>
      <c r="W10" s="31" t="e">
        <f>#REF!</f>
        <v>#REF!</v>
      </c>
      <c r="X10" s="91" t="e">
        <f>W10/$D$10-1</f>
        <v>#REF!</v>
      </c>
    </row>
    <row r="11" ht="9.75" customHeight="1"/>
    <row r="12" spans="1:38" s="22" customFormat="1" ht="12.75" customHeight="1">
      <c r="A12" s="133" t="s">
        <v>104</v>
      </c>
      <c r="B12" s="135" t="s">
        <v>126</v>
      </c>
      <c r="C12" s="137" t="s">
        <v>47</v>
      </c>
      <c r="D12" s="138"/>
      <c r="E12" s="139" t="s">
        <v>48</v>
      </c>
      <c r="F12" s="140"/>
      <c r="G12" s="139" t="s">
        <v>49</v>
      </c>
      <c r="H12" s="140"/>
      <c r="I12" s="37"/>
      <c r="J12" s="53"/>
      <c r="K12" s="141" t="s">
        <v>49</v>
      </c>
      <c r="L12" s="142"/>
      <c r="M12" s="142"/>
      <c r="N12" s="142"/>
      <c r="O12" s="143" t="s">
        <v>172</v>
      </c>
      <c r="P12" s="144"/>
      <c r="Q12" s="145"/>
      <c r="R12" s="143" t="s">
        <v>178</v>
      </c>
      <c r="S12" s="144"/>
      <c r="T12" s="145"/>
      <c r="U12" s="143" t="s">
        <v>173</v>
      </c>
      <c r="V12" s="144"/>
      <c r="W12" s="145"/>
      <c r="X12" s="143" t="s">
        <v>174</v>
      </c>
      <c r="Y12" s="144"/>
      <c r="Z12" s="145"/>
      <c r="AA12" s="143" t="s">
        <v>186</v>
      </c>
      <c r="AB12" s="144"/>
      <c r="AC12" s="145"/>
      <c r="AD12" s="143" t="s">
        <v>179</v>
      </c>
      <c r="AE12" s="144"/>
      <c r="AF12" s="145"/>
      <c r="AG12" s="143" t="s">
        <v>180</v>
      </c>
      <c r="AH12" s="144"/>
      <c r="AI12" s="145"/>
      <c r="AJ12" s="143" t="s">
        <v>181</v>
      </c>
      <c r="AK12" s="144"/>
      <c r="AL12" s="145"/>
    </row>
    <row r="13" spans="1:38" s="22" customFormat="1" ht="12.75">
      <c r="A13" s="134"/>
      <c r="B13" s="136"/>
      <c r="C13" s="20" t="s">
        <v>50</v>
      </c>
      <c r="D13" s="21" t="s">
        <v>112</v>
      </c>
      <c r="E13" s="20" t="s">
        <v>51</v>
      </c>
      <c r="F13" s="19" t="s">
        <v>52</v>
      </c>
      <c r="G13" s="21" t="s">
        <v>113</v>
      </c>
      <c r="H13" s="21" t="s">
        <v>114</v>
      </c>
      <c r="I13" s="20" t="s">
        <v>52</v>
      </c>
      <c r="J13" s="54" t="s">
        <v>140</v>
      </c>
      <c r="K13" s="55" t="s">
        <v>136</v>
      </c>
      <c r="L13" s="55" t="s">
        <v>137</v>
      </c>
      <c r="M13" s="55" t="s">
        <v>138</v>
      </c>
      <c r="N13" s="55" t="s">
        <v>139</v>
      </c>
      <c r="O13" s="21" t="s">
        <v>113</v>
      </c>
      <c r="P13" s="21" t="s">
        <v>114</v>
      </c>
      <c r="Q13" s="20" t="s">
        <v>52</v>
      </c>
      <c r="R13" s="21" t="s">
        <v>113</v>
      </c>
      <c r="S13" s="21" t="s">
        <v>114</v>
      </c>
      <c r="T13" s="20" t="s">
        <v>52</v>
      </c>
      <c r="U13" s="21" t="s">
        <v>113</v>
      </c>
      <c r="V13" s="21" t="s">
        <v>114</v>
      </c>
      <c r="W13" s="20" t="s">
        <v>52</v>
      </c>
      <c r="X13" s="21" t="s">
        <v>113</v>
      </c>
      <c r="Y13" s="21" t="s">
        <v>114</v>
      </c>
      <c r="Z13" s="20" t="s">
        <v>52</v>
      </c>
      <c r="AA13" s="21" t="s">
        <v>113</v>
      </c>
      <c r="AB13" s="21" t="s">
        <v>114</v>
      </c>
      <c r="AC13" s="20" t="s">
        <v>52</v>
      </c>
      <c r="AD13" s="21" t="s">
        <v>113</v>
      </c>
      <c r="AE13" s="21" t="s">
        <v>114</v>
      </c>
      <c r="AF13" s="20" t="s">
        <v>52</v>
      </c>
      <c r="AG13" s="21" t="s">
        <v>113</v>
      </c>
      <c r="AH13" s="21" t="s">
        <v>114</v>
      </c>
      <c r="AI13" s="20" t="s">
        <v>52</v>
      </c>
      <c r="AJ13" s="21" t="s">
        <v>113</v>
      </c>
      <c r="AK13" s="21" t="s">
        <v>114</v>
      </c>
      <c r="AL13" s="20" t="s">
        <v>52</v>
      </c>
    </row>
    <row r="14" spans="1:38" s="40" customFormat="1" ht="15">
      <c r="A14" s="50" t="s">
        <v>106</v>
      </c>
      <c r="B14" s="13" t="s">
        <v>30</v>
      </c>
      <c r="C14" s="8">
        <v>64</v>
      </c>
      <c r="D14" s="8" t="s">
        <v>115</v>
      </c>
      <c r="E14" s="38">
        <v>112242</v>
      </c>
      <c r="F14" s="39">
        <v>1792187</v>
      </c>
      <c r="G14" s="38">
        <f>IF($D14="diezel",$C14*$E$9,IF($D14="x¨ng",$C14*$E$6,IF($D14="kwh",$C14*$E$7,$C14*$E$8)))</f>
        <v>326021.8181818181</v>
      </c>
      <c r="H14" s="38">
        <f aca="true" t="shared" si="0" ref="H14:H50">+E14*$E$10</f>
        <v>121862.74285714288</v>
      </c>
      <c r="I14" s="38">
        <f>SUM(F14:H14)</f>
        <v>2240071.561038961</v>
      </c>
      <c r="J14" s="38">
        <f>IF($D14="diezel",$C14*$C$9,IF($D14="x¨ng",$C14*$C$6,IF($D14="kwh",$C14*$C$7,$C14*$C$8)))</f>
        <v>532160</v>
      </c>
      <c r="K14" s="38">
        <f>IF($D14="diezel",$C14*$D$9,IF($D14="xăng",$C14*$D$6,0))</f>
        <v>858181.8181818181</v>
      </c>
      <c r="L14" s="38">
        <f>IF($D14="kwh",$C14*$D$7,0)</f>
        <v>0</v>
      </c>
      <c r="M14" s="52">
        <f>E14+H14</f>
        <v>234104.74285714288</v>
      </c>
      <c r="N14" s="52">
        <f>I14-SUM(K14:M14)</f>
        <v>1147785.0000000002</v>
      </c>
      <c r="O14" s="38">
        <f>IF($D14="diezel",$C14*$I$9,IF($D14="x¨ng",$C14*$I$6,IF($D14="kwh",$C14*$I$7,$C14*$I$8)))</f>
        <v>369454.5454545454</v>
      </c>
      <c r="P14" s="38" t="e">
        <f>+M14*$I$10</f>
        <v>#REF!</v>
      </c>
      <c r="Q14" s="85" t="e">
        <f>SUM(O14:P14,I14)</f>
        <v>#REF!</v>
      </c>
      <c r="R14" s="38">
        <f aca="true" t="shared" si="1" ref="R14:R45">IF($D14="diezel",$C14*$L$9,IF($D14="x¨ng",$C14*$L$6,IF($D14="kwh",$C14*$L$7,$C14*$L$8)))</f>
        <v>352000</v>
      </c>
      <c r="S14" s="38" t="e">
        <f aca="true" t="shared" si="2" ref="S14:S45">+$M14*$L$10</f>
        <v>#REF!</v>
      </c>
      <c r="T14" s="85" t="e">
        <f>SUM(R14:S14,I14)</f>
        <v>#REF!</v>
      </c>
      <c r="U14" s="38">
        <f aca="true" t="shared" si="3" ref="U14:U45">IF($D14="diezel",$C14*$N$9,IF($D14="x¨ng",$C14*$N$6,IF($D14="kwh",$C14*$N$7,$C14*$N$8)))</f>
        <v>352000</v>
      </c>
      <c r="V14" s="38" t="e">
        <f aca="true" t="shared" si="4" ref="V14:V45">+M14*$N$10</f>
        <v>#REF!</v>
      </c>
      <c r="W14" s="85" t="e">
        <f>SUM(U14:V14,I14)</f>
        <v>#REF!</v>
      </c>
      <c r="X14" s="38">
        <f aca="true" t="shared" si="5" ref="X14:X45">IF($D14="diezel",$C14*$P$9,IF($D14="x¨ng",$C14*$P$6,IF($D14="kwh",$C14*$P$7,$C14*$P$8)))</f>
        <v>328727.2727272727</v>
      </c>
      <c r="Y14" s="38" t="e">
        <f aca="true" t="shared" si="6" ref="Y14:Y45">+M14*$P$10</f>
        <v>#REF!</v>
      </c>
      <c r="Z14" s="85" t="e">
        <f>SUM(X14:Y14,I14)</f>
        <v>#REF!</v>
      </c>
      <c r="AA14" s="38">
        <f aca="true" t="shared" si="7" ref="AA14:AA45">IF($D14="diezel",$C14*$R$9,IF($D14="x¨ng",$C14*$R$6,IF($D14="kwh",$C14*$R$7,$C14*$R$8)))</f>
        <v>328727.2727272727</v>
      </c>
      <c r="AB14" s="38" t="e">
        <f aca="true" t="shared" si="8" ref="AB14:AB45">+M14*$R$10</f>
        <v>#REF!</v>
      </c>
      <c r="AC14" s="85" t="e">
        <f>SUM(AA14:AB14,I14)</f>
        <v>#REF!</v>
      </c>
      <c r="AD14" s="38">
        <f>IF($D14="diezel",$C14*$T$9,IF($D14="x¨ng",$C14*$T$6,IF($D14="kwh",$C14*$T$7,$C14*$T$8)))</f>
        <v>386909.0909090908</v>
      </c>
      <c r="AE14" s="38" t="e">
        <f>+M14*$T$10</f>
        <v>#REF!</v>
      </c>
      <c r="AF14" s="85" t="e">
        <f>SUM(AD14:AE14,I14)</f>
        <v>#REF!</v>
      </c>
      <c r="AG14" s="38">
        <f>IF($D14="diezel",$C14*$V$9,IF($D14="x¨ng",$C14*$V$6,IF($D14="kwh",$C14*$V$7,$C14*$V$8)))</f>
        <v>416000</v>
      </c>
      <c r="AH14" s="38" t="e">
        <f aca="true" t="shared" si="9" ref="AH14:AH45">+$M14*$V$10</f>
        <v>#REF!</v>
      </c>
      <c r="AI14" s="85" t="e">
        <f>SUM(AG14:AH14,I14)</f>
        <v>#REF!</v>
      </c>
      <c r="AJ14" s="38">
        <f aca="true" t="shared" si="10" ref="AJ14:AJ45">IF($D14="diezel",$C14*$X$9,IF($D14="x¨ng",$C14*$X$6,IF($D14="kwh",$C14*$X$7,$C14*$X$8)))</f>
        <v>398545.4545454546</v>
      </c>
      <c r="AK14" s="38" t="e">
        <f aca="true" t="shared" si="11" ref="AK14:AK45">+$M14*$X$10</f>
        <v>#REF!</v>
      </c>
      <c r="AL14" s="85" t="e">
        <f>SUM(AJ14:AK14,I14)</f>
        <v>#REF!</v>
      </c>
    </row>
    <row r="15" spans="1:38" s="40" customFormat="1" ht="15">
      <c r="A15" s="50" t="s">
        <v>122</v>
      </c>
      <c r="B15" s="12" t="s">
        <v>30</v>
      </c>
      <c r="C15" s="11">
        <v>43</v>
      </c>
      <c r="D15" s="9" t="s">
        <v>42</v>
      </c>
      <c r="E15" s="41">
        <v>106306</v>
      </c>
      <c r="F15" s="42">
        <v>940614</v>
      </c>
      <c r="G15" s="41">
        <f>IF(D15="diezel",C15*$E$9,IF(D15="x¨ng",C15*$E$6,IF(D15="kwh",C15*$E$7,C15*$E$8)))</f>
        <v>237332.63636363635</v>
      </c>
      <c r="H15" s="41">
        <f t="shared" si="0"/>
        <v>115417.94285714287</v>
      </c>
      <c r="I15" s="41">
        <f>SUM(F15:H15)</f>
        <v>1293364.579220779</v>
      </c>
      <c r="J15" s="38">
        <f>IF($D15="diezel",$C15*$C$9,IF($D15="x¨ng",$C15*$C$6,IF($D15="kwh",$C15*$C$7,$C15*$C$8)))</f>
        <v>258731</v>
      </c>
      <c r="K15" s="38">
        <f>IF($D15="diezel",$C15*$D$9,IF($D15="xăng",$C15*$D$6,0))</f>
        <v>644999.9999999999</v>
      </c>
      <c r="L15" s="38">
        <f>IF($D15="kwh",$C15*$D$7,0)</f>
        <v>0</v>
      </c>
      <c r="M15" s="52">
        <f aca="true" t="shared" si="12" ref="M15:M78">E15+H15</f>
        <v>221723.9428571429</v>
      </c>
      <c r="N15" s="52">
        <f aca="true" t="shared" si="13" ref="N15:N78">I15-SUM(K15:M15)</f>
        <v>426640.63636363624</v>
      </c>
      <c r="O15" s="38">
        <f aca="true" t="shared" si="14" ref="O15:O78">IF($D15="diezel",$C15*$I$9,IF($D15="x¨ng",$C15*$I$6,IF($D15="kwh",$C15*$I$7,$C15*$I$8)))</f>
        <v>160663.63636363635</v>
      </c>
      <c r="P15" s="38" t="e">
        <f aca="true" t="shared" si="15" ref="P15:P78">+M15*$I$10</f>
        <v>#REF!</v>
      </c>
      <c r="Q15" s="85" t="e">
        <f>SUM(O15:P15,I15)</f>
        <v>#REF!</v>
      </c>
      <c r="R15" s="38">
        <f t="shared" si="1"/>
        <v>160663.63636363635</v>
      </c>
      <c r="S15" s="38" t="e">
        <f t="shared" si="2"/>
        <v>#REF!</v>
      </c>
      <c r="T15" s="85" t="e">
        <f aca="true" t="shared" si="16" ref="T15:T78">SUM(R15:S15,I15)</f>
        <v>#REF!</v>
      </c>
      <c r="U15" s="38">
        <f t="shared" si="3"/>
        <v>160663.63636363635</v>
      </c>
      <c r="V15" s="38" t="e">
        <f t="shared" si="4"/>
        <v>#REF!</v>
      </c>
      <c r="W15" s="85" t="e">
        <f aca="true" t="shared" si="17" ref="W15:W78">SUM(U15:V15,I15)</f>
        <v>#REF!</v>
      </c>
      <c r="X15" s="38">
        <f t="shared" si="5"/>
        <v>160663.63636363635</v>
      </c>
      <c r="Y15" s="38" t="e">
        <f t="shared" si="6"/>
        <v>#REF!</v>
      </c>
      <c r="Z15" s="85" t="e">
        <f aca="true" t="shared" si="18" ref="Z15:Z78">SUM(X15:Y15,I15)</f>
        <v>#REF!</v>
      </c>
      <c r="AA15" s="38">
        <f t="shared" si="7"/>
        <v>160663.63636363635</v>
      </c>
      <c r="AB15" s="38" t="e">
        <f t="shared" si="8"/>
        <v>#REF!</v>
      </c>
      <c r="AC15" s="85" t="e">
        <f aca="true" t="shared" si="19" ref="AC15:AC78">SUM(AA15:AB15,I15)</f>
        <v>#REF!</v>
      </c>
      <c r="AD15" s="38">
        <f aca="true" t="shared" si="20" ref="AD15:AD78">IF($D15="diezel",$C15*$T$9,IF($D15="x¨ng",$C15*$T$6,IF($D15="kwh",$C15*$T$7,$C15*$T$8)))</f>
        <v>238845.45454545444</v>
      </c>
      <c r="AE15" s="38" t="e">
        <f aca="true" t="shared" si="21" ref="AE15:AE46">+$M15*$T$10</f>
        <v>#REF!</v>
      </c>
      <c r="AF15" s="85" t="e">
        <f aca="true" t="shared" si="22" ref="AF15:AF78">SUM(AD15:AE15,I15)</f>
        <v>#REF!</v>
      </c>
      <c r="AG15" s="38">
        <f aca="true" t="shared" si="23" ref="AG15:AG78">IF($D15="diezel",$C15*$V$9,IF($D15="x¨ng",$C15*$V$6,IF($D15="kwh",$C15*$V$7,$C15*$V$8)))</f>
        <v>254481.8181818181</v>
      </c>
      <c r="AH15" s="38" t="e">
        <f t="shared" si="9"/>
        <v>#REF!</v>
      </c>
      <c r="AI15" s="85" t="e">
        <f aca="true" t="shared" si="24" ref="AI15:AI78">SUM(AG15:AH15,I15)</f>
        <v>#REF!</v>
      </c>
      <c r="AJ15" s="38">
        <f t="shared" si="10"/>
        <v>254481.8181818181</v>
      </c>
      <c r="AK15" s="38" t="e">
        <f t="shared" si="11"/>
        <v>#REF!</v>
      </c>
      <c r="AL15" s="85" t="e">
        <f aca="true" t="shared" si="25" ref="AL15:AL78">SUM(AJ15:AK15,I15)</f>
        <v>#REF!</v>
      </c>
    </row>
    <row r="16" spans="1:38" s="40" customFormat="1" ht="15">
      <c r="A16" s="15" t="s">
        <v>53</v>
      </c>
      <c r="B16" s="12" t="s">
        <v>30</v>
      </c>
      <c r="C16" s="11">
        <v>13</v>
      </c>
      <c r="D16" s="9" t="s">
        <v>42</v>
      </c>
      <c r="E16" s="41">
        <v>54425</v>
      </c>
      <c r="F16" s="42">
        <v>307547</v>
      </c>
      <c r="G16" s="41">
        <f>IF(D16="diezel",C16*$E$9,IF(D16="x¨ng",C16*$E$6,IF(D16="kwh",C16*$E$7,C16*$E$8)))</f>
        <v>71751.72727272726</v>
      </c>
      <c r="H16" s="41">
        <f t="shared" si="0"/>
        <v>59090.00000000001</v>
      </c>
      <c r="I16" s="41">
        <f>SUM(F16:H16)</f>
        <v>438388.7272727273</v>
      </c>
      <c r="J16" s="38">
        <f aca="true" t="shared" si="26" ref="J16:J79">IF($D16="diezel",$C16*$C$9,IF($D16="x¨ng",$C16*$C$6,IF($D16="kwh",$C16*$C$7,$C16*$C$8)))</f>
        <v>78221</v>
      </c>
      <c r="K16" s="38">
        <f>IF($D16="diezel",$C16*$D$9,IF($D16="xăng",$C16*$D$6,0))</f>
        <v>194999.99999999997</v>
      </c>
      <c r="L16" s="38">
        <f aca="true" t="shared" si="27" ref="L16:L79">IF($D16="kwh",$C16*$D$7,0)</f>
        <v>0</v>
      </c>
      <c r="M16" s="52">
        <f t="shared" si="12"/>
        <v>113515</v>
      </c>
      <c r="N16" s="52">
        <f t="shared" si="13"/>
        <v>129873.7272727273</v>
      </c>
      <c r="O16" s="38">
        <f t="shared" si="14"/>
        <v>48572.727272727265</v>
      </c>
      <c r="P16" s="38" t="e">
        <f t="shared" si="15"/>
        <v>#REF!</v>
      </c>
      <c r="Q16" s="85" t="e">
        <f aca="true" t="shared" si="28" ref="Q16:Q79">SUM(O16:P16,I16)</f>
        <v>#REF!</v>
      </c>
      <c r="R16" s="38">
        <f t="shared" si="1"/>
        <v>48572.727272727265</v>
      </c>
      <c r="S16" s="38" t="e">
        <f t="shared" si="2"/>
        <v>#REF!</v>
      </c>
      <c r="T16" s="85" t="e">
        <f t="shared" si="16"/>
        <v>#REF!</v>
      </c>
      <c r="U16" s="38">
        <f t="shared" si="3"/>
        <v>48572.727272727265</v>
      </c>
      <c r="V16" s="38" t="e">
        <f t="shared" si="4"/>
        <v>#REF!</v>
      </c>
      <c r="W16" s="85" t="e">
        <f t="shared" si="17"/>
        <v>#REF!</v>
      </c>
      <c r="X16" s="38">
        <f t="shared" si="5"/>
        <v>48572.727272727265</v>
      </c>
      <c r="Y16" s="38" t="e">
        <f t="shared" si="6"/>
        <v>#REF!</v>
      </c>
      <c r="Z16" s="85" t="e">
        <f t="shared" si="18"/>
        <v>#REF!</v>
      </c>
      <c r="AA16" s="38">
        <f t="shared" si="7"/>
        <v>48572.727272727265</v>
      </c>
      <c r="AB16" s="38" t="e">
        <f t="shared" si="8"/>
        <v>#REF!</v>
      </c>
      <c r="AC16" s="85" t="e">
        <f t="shared" si="19"/>
        <v>#REF!</v>
      </c>
      <c r="AD16" s="38">
        <f t="shared" si="20"/>
        <v>72209.09090909088</v>
      </c>
      <c r="AE16" s="38" t="e">
        <f t="shared" si="21"/>
        <v>#REF!</v>
      </c>
      <c r="AF16" s="85" t="e">
        <f t="shared" si="22"/>
        <v>#REF!</v>
      </c>
      <c r="AG16" s="38">
        <f t="shared" si="23"/>
        <v>76936.36363636362</v>
      </c>
      <c r="AH16" s="38" t="e">
        <f t="shared" si="9"/>
        <v>#REF!</v>
      </c>
      <c r="AI16" s="85" t="e">
        <f t="shared" si="24"/>
        <v>#REF!</v>
      </c>
      <c r="AJ16" s="38">
        <f t="shared" si="10"/>
        <v>76936.36363636362</v>
      </c>
      <c r="AK16" s="38" t="e">
        <f t="shared" si="11"/>
        <v>#REF!</v>
      </c>
      <c r="AL16" s="85" t="e">
        <f t="shared" si="25"/>
        <v>#REF!</v>
      </c>
    </row>
    <row r="17" spans="1:38" s="40" customFormat="1" ht="15">
      <c r="A17" s="15" t="s">
        <v>54</v>
      </c>
      <c r="B17" s="12" t="s">
        <v>30</v>
      </c>
      <c r="C17" s="12">
        <v>56.7</v>
      </c>
      <c r="D17" s="10" t="s">
        <v>115</v>
      </c>
      <c r="E17" s="41">
        <v>52559</v>
      </c>
      <c r="F17" s="42">
        <v>891101</v>
      </c>
      <c r="G17" s="41">
        <f>IF(D17="diezel",C17*$E$9,IF(D17="x¨ng",C17*$E$6,IF(D17="kwh",C17*$E$7,C17*$E$8)))</f>
        <v>288834.95454545453</v>
      </c>
      <c r="H17" s="41">
        <f t="shared" si="0"/>
        <v>57064.05714285715</v>
      </c>
      <c r="I17" s="41">
        <f>SUM(F17:H17)</f>
        <v>1237000.0116883118</v>
      </c>
      <c r="J17" s="38">
        <f t="shared" si="26"/>
        <v>471460.5</v>
      </c>
      <c r="K17" s="38">
        <f>IF($D17="diezel",$C17*$D$9,IF($D17="xăng",$C17*$D$6,0))</f>
        <v>760295.4545454545</v>
      </c>
      <c r="L17" s="38">
        <f t="shared" si="27"/>
        <v>0</v>
      </c>
      <c r="M17" s="52">
        <f t="shared" si="12"/>
        <v>109623.05714285714</v>
      </c>
      <c r="N17" s="52">
        <f t="shared" si="13"/>
        <v>367081.50000000023</v>
      </c>
      <c r="O17" s="38">
        <f t="shared" si="14"/>
        <v>327313.63636363635</v>
      </c>
      <c r="P17" s="38" t="e">
        <f t="shared" si="15"/>
        <v>#REF!</v>
      </c>
      <c r="Q17" s="85" t="e">
        <f t="shared" si="28"/>
        <v>#REF!</v>
      </c>
      <c r="R17" s="38">
        <f t="shared" si="1"/>
        <v>311850</v>
      </c>
      <c r="S17" s="38" t="e">
        <f t="shared" si="2"/>
        <v>#REF!</v>
      </c>
      <c r="T17" s="85" t="e">
        <f t="shared" si="16"/>
        <v>#REF!</v>
      </c>
      <c r="U17" s="38">
        <f t="shared" si="3"/>
        <v>311850</v>
      </c>
      <c r="V17" s="38" t="e">
        <f t="shared" si="4"/>
        <v>#REF!</v>
      </c>
      <c r="W17" s="85" t="e">
        <f t="shared" si="17"/>
        <v>#REF!</v>
      </c>
      <c r="X17" s="38">
        <f t="shared" si="5"/>
        <v>291231.8181818182</v>
      </c>
      <c r="Y17" s="38" t="e">
        <f t="shared" si="6"/>
        <v>#REF!</v>
      </c>
      <c r="Z17" s="85" t="e">
        <f t="shared" si="18"/>
        <v>#REF!</v>
      </c>
      <c r="AA17" s="38">
        <f t="shared" si="7"/>
        <v>291231.8181818182</v>
      </c>
      <c r="AB17" s="38" t="e">
        <f t="shared" si="8"/>
        <v>#REF!</v>
      </c>
      <c r="AC17" s="85" t="e">
        <f t="shared" si="19"/>
        <v>#REF!</v>
      </c>
      <c r="AD17" s="38">
        <f t="shared" si="20"/>
        <v>342777.27272727265</v>
      </c>
      <c r="AE17" s="38" t="e">
        <f t="shared" si="21"/>
        <v>#REF!</v>
      </c>
      <c r="AF17" s="85" t="e">
        <f t="shared" si="22"/>
        <v>#REF!</v>
      </c>
      <c r="AG17" s="38">
        <f t="shared" si="23"/>
        <v>368550</v>
      </c>
      <c r="AH17" s="38" t="e">
        <f t="shared" si="9"/>
        <v>#REF!</v>
      </c>
      <c r="AI17" s="85" t="e">
        <f t="shared" si="24"/>
        <v>#REF!</v>
      </c>
      <c r="AJ17" s="38">
        <f t="shared" si="10"/>
        <v>353086.3636363637</v>
      </c>
      <c r="AK17" s="38" t="e">
        <f t="shared" si="11"/>
        <v>#REF!</v>
      </c>
      <c r="AL17" s="85" t="e">
        <f t="shared" si="25"/>
        <v>#REF!</v>
      </c>
    </row>
    <row r="18" spans="1:38" s="40" customFormat="1" ht="15">
      <c r="A18" s="15" t="s">
        <v>18</v>
      </c>
      <c r="B18" s="11" t="s">
        <v>30</v>
      </c>
      <c r="C18" s="11"/>
      <c r="D18" s="11" t="s">
        <v>115</v>
      </c>
      <c r="E18" s="41">
        <v>48658</v>
      </c>
      <c r="F18" s="42">
        <v>56146</v>
      </c>
      <c r="G18" s="41">
        <f>IF(D18="diezel",C18*$E$9,IF(D18="x¨ng",C18*$E$6,IF(D18="kwh",C18*$E$7,C18*$E$8)))</f>
        <v>0</v>
      </c>
      <c r="H18" s="41">
        <f t="shared" si="0"/>
        <v>52828.68571428572</v>
      </c>
      <c r="I18" s="41">
        <f aca="true" t="shared" si="29" ref="I18:I50">SUM(F18:H18)</f>
        <v>108974.68571428572</v>
      </c>
      <c r="J18" s="38">
        <f t="shared" si="26"/>
        <v>0</v>
      </c>
      <c r="K18" s="38">
        <f aca="true" t="shared" si="30" ref="K18:K81">IF($D18="diezel",$C18*$D$9,IF($D18="xăng",$C18*$D$6,0))</f>
        <v>0</v>
      </c>
      <c r="L18" s="38">
        <f t="shared" si="27"/>
        <v>0</v>
      </c>
      <c r="M18" s="52">
        <f t="shared" si="12"/>
        <v>101486.68571428572</v>
      </c>
      <c r="N18" s="52">
        <f t="shared" si="13"/>
        <v>7488</v>
      </c>
      <c r="O18" s="38">
        <f t="shared" si="14"/>
        <v>0</v>
      </c>
      <c r="P18" s="38" t="e">
        <f t="shared" si="15"/>
        <v>#REF!</v>
      </c>
      <c r="Q18" s="85" t="e">
        <f t="shared" si="28"/>
        <v>#REF!</v>
      </c>
      <c r="R18" s="38">
        <f t="shared" si="1"/>
        <v>0</v>
      </c>
      <c r="S18" s="38" t="e">
        <f t="shared" si="2"/>
        <v>#REF!</v>
      </c>
      <c r="T18" s="85" t="e">
        <f t="shared" si="16"/>
        <v>#REF!</v>
      </c>
      <c r="U18" s="38">
        <f t="shared" si="3"/>
        <v>0</v>
      </c>
      <c r="V18" s="38" t="e">
        <f t="shared" si="4"/>
        <v>#REF!</v>
      </c>
      <c r="W18" s="85" t="e">
        <f t="shared" si="17"/>
        <v>#REF!</v>
      </c>
      <c r="X18" s="38">
        <f t="shared" si="5"/>
        <v>0</v>
      </c>
      <c r="Y18" s="38" t="e">
        <f t="shared" si="6"/>
        <v>#REF!</v>
      </c>
      <c r="Z18" s="85" t="e">
        <f t="shared" si="18"/>
        <v>#REF!</v>
      </c>
      <c r="AA18" s="38">
        <f t="shared" si="7"/>
        <v>0</v>
      </c>
      <c r="AB18" s="38" t="e">
        <f t="shared" si="8"/>
        <v>#REF!</v>
      </c>
      <c r="AC18" s="85" t="e">
        <f t="shared" si="19"/>
        <v>#REF!</v>
      </c>
      <c r="AD18" s="38">
        <f t="shared" si="20"/>
        <v>0</v>
      </c>
      <c r="AE18" s="38" t="e">
        <f t="shared" si="21"/>
        <v>#REF!</v>
      </c>
      <c r="AF18" s="85" t="e">
        <f t="shared" si="22"/>
        <v>#REF!</v>
      </c>
      <c r="AG18" s="38">
        <f t="shared" si="23"/>
        <v>0</v>
      </c>
      <c r="AH18" s="38" t="e">
        <f t="shared" si="9"/>
        <v>#REF!</v>
      </c>
      <c r="AI18" s="85" t="e">
        <f t="shared" si="24"/>
        <v>#REF!</v>
      </c>
      <c r="AJ18" s="38">
        <f t="shared" si="10"/>
        <v>0</v>
      </c>
      <c r="AK18" s="38" t="e">
        <f t="shared" si="11"/>
        <v>#REF!</v>
      </c>
      <c r="AL18" s="85" t="e">
        <f t="shared" si="25"/>
        <v>#REF!</v>
      </c>
    </row>
    <row r="19" spans="1:38" s="40" customFormat="1" ht="15">
      <c r="A19" s="15" t="s">
        <v>55</v>
      </c>
      <c r="B19" s="12" t="s">
        <v>30</v>
      </c>
      <c r="C19" s="12">
        <v>357</v>
      </c>
      <c r="D19" s="11" t="s">
        <v>116</v>
      </c>
      <c r="E19" s="41">
        <v>90531</v>
      </c>
      <c r="F19" s="42">
        <v>580516</v>
      </c>
      <c r="G19" s="41">
        <f>IF(D19="diezel",C19*$E$9,IF(D19="x¨ng",C19*$E$6,IF(D19="kwh",C19*$E$7,C19*$E$8)))</f>
        <v>64974</v>
      </c>
      <c r="H19" s="41">
        <f t="shared" si="0"/>
        <v>98290.80000000002</v>
      </c>
      <c r="I19" s="41">
        <f t="shared" si="29"/>
        <v>743780.8</v>
      </c>
      <c r="J19" s="38">
        <f t="shared" si="26"/>
        <v>319515</v>
      </c>
      <c r="K19" s="38">
        <f t="shared" si="30"/>
        <v>0</v>
      </c>
      <c r="L19" s="38">
        <f t="shared" si="27"/>
        <v>384489</v>
      </c>
      <c r="M19" s="52">
        <f t="shared" si="12"/>
        <v>188821.80000000002</v>
      </c>
      <c r="N19" s="52">
        <f t="shared" si="13"/>
        <v>170470</v>
      </c>
      <c r="O19" s="38">
        <f t="shared" si="14"/>
        <v>58905</v>
      </c>
      <c r="P19" s="38" t="e">
        <f t="shared" si="15"/>
        <v>#REF!</v>
      </c>
      <c r="Q19" s="85" t="e">
        <f t="shared" si="28"/>
        <v>#REF!</v>
      </c>
      <c r="R19" s="38">
        <f t="shared" si="1"/>
        <v>58905</v>
      </c>
      <c r="S19" s="38" t="e">
        <f t="shared" si="2"/>
        <v>#REF!</v>
      </c>
      <c r="T19" s="85" t="e">
        <f t="shared" si="16"/>
        <v>#REF!</v>
      </c>
      <c r="U19" s="38">
        <f t="shared" si="3"/>
        <v>58905</v>
      </c>
      <c r="V19" s="38" t="e">
        <f t="shared" si="4"/>
        <v>#REF!</v>
      </c>
      <c r="W19" s="85" t="e">
        <f t="shared" si="17"/>
        <v>#REF!</v>
      </c>
      <c r="X19" s="38">
        <f t="shared" si="5"/>
        <v>58905</v>
      </c>
      <c r="Y19" s="38" t="e">
        <f t="shared" si="6"/>
        <v>#REF!</v>
      </c>
      <c r="Z19" s="85" t="e">
        <f t="shared" si="18"/>
        <v>#REF!</v>
      </c>
      <c r="AA19" s="38">
        <f t="shared" si="7"/>
        <v>81039</v>
      </c>
      <c r="AB19" s="38" t="e">
        <f t="shared" si="8"/>
        <v>#REF!</v>
      </c>
      <c r="AC19" s="85" t="e">
        <f t="shared" si="19"/>
        <v>#REF!</v>
      </c>
      <c r="AD19" s="38">
        <f t="shared" si="20"/>
        <v>81039</v>
      </c>
      <c r="AE19" s="38" t="e">
        <f t="shared" si="21"/>
        <v>#REF!</v>
      </c>
      <c r="AF19" s="85" t="e">
        <f t="shared" si="22"/>
        <v>#REF!</v>
      </c>
      <c r="AG19" s="38">
        <f t="shared" si="23"/>
        <v>81039</v>
      </c>
      <c r="AH19" s="38" t="e">
        <f t="shared" si="9"/>
        <v>#REF!</v>
      </c>
      <c r="AI19" s="85" t="e">
        <f t="shared" si="24"/>
        <v>#REF!</v>
      </c>
      <c r="AJ19" s="38">
        <f t="shared" si="10"/>
        <v>81039</v>
      </c>
      <c r="AK19" s="38" t="e">
        <f t="shared" si="11"/>
        <v>#REF!</v>
      </c>
      <c r="AL19" s="85" t="e">
        <f t="shared" si="25"/>
        <v>#REF!</v>
      </c>
    </row>
    <row r="20" spans="1:38" s="40" customFormat="1" ht="15">
      <c r="A20" s="15" t="s">
        <v>56</v>
      </c>
      <c r="B20" s="12" t="s">
        <v>30</v>
      </c>
      <c r="C20" s="12">
        <v>22.5</v>
      </c>
      <c r="D20" s="12" t="s">
        <v>115</v>
      </c>
      <c r="E20" s="41">
        <v>223489</v>
      </c>
      <c r="F20" s="42">
        <v>548888</v>
      </c>
      <c r="G20" s="41">
        <f aca="true" t="shared" si="31" ref="G20:G50">IF(D20="diezel",C20*$E$9,IF(D20="x¨ng",C20*$E$6,IF(D20="kwh",C20*$E$7,C20*$E$8)))</f>
        <v>114617.04545454543</v>
      </c>
      <c r="H20" s="41">
        <f t="shared" si="0"/>
        <v>242645.20000000004</v>
      </c>
      <c r="I20" s="41">
        <f t="shared" si="29"/>
        <v>906150.2454545455</v>
      </c>
      <c r="J20" s="38">
        <f t="shared" si="26"/>
        <v>187087.5</v>
      </c>
      <c r="K20" s="38">
        <f t="shared" si="30"/>
        <v>301704.5454545454</v>
      </c>
      <c r="L20" s="38">
        <f t="shared" si="27"/>
        <v>0</v>
      </c>
      <c r="M20" s="52">
        <f t="shared" si="12"/>
        <v>466134.20000000007</v>
      </c>
      <c r="N20" s="52">
        <f t="shared" si="13"/>
        <v>138311.5</v>
      </c>
      <c r="O20" s="38">
        <f t="shared" si="14"/>
        <v>129886.36363636362</v>
      </c>
      <c r="P20" s="38" t="e">
        <f t="shared" si="15"/>
        <v>#REF!</v>
      </c>
      <c r="Q20" s="85" t="e">
        <f t="shared" si="28"/>
        <v>#REF!</v>
      </c>
      <c r="R20" s="38">
        <f t="shared" si="1"/>
        <v>123750</v>
      </c>
      <c r="S20" s="38" t="e">
        <f t="shared" si="2"/>
        <v>#REF!</v>
      </c>
      <c r="T20" s="85" t="e">
        <f t="shared" si="16"/>
        <v>#REF!</v>
      </c>
      <c r="U20" s="38">
        <f t="shared" si="3"/>
        <v>123750</v>
      </c>
      <c r="V20" s="38" t="e">
        <f t="shared" si="4"/>
        <v>#REF!</v>
      </c>
      <c r="W20" s="85" t="e">
        <f t="shared" si="17"/>
        <v>#REF!</v>
      </c>
      <c r="X20" s="38">
        <f t="shared" si="5"/>
        <v>115568.18181818181</v>
      </c>
      <c r="Y20" s="38" t="e">
        <f t="shared" si="6"/>
        <v>#REF!</v>
      </c>
      <c r="Z20" s="85" t="e">
        <f t="shared" si="18"/>
        <v>#REF!</v>
      </c>
      <c r="AA20" s="38">
        <f t="shared" si="7"/>
        <v>115568.18181818181</v>
      </c>
      <c r="AB20" s="38" t="e">
        <f t="shared" si="8"/>
        <v>#REF!</v>
      </c>
      <c r="AC20" s="85" t="e">
        <f t="shared" si="19"/>
        <v>#REF!</v>
      </c>
      <c r="AD20" s="38">
        <f t="shared" si="20"/>
        <v>136022.72727272724</v>
      </c>
      <c r="AE20" s="38" t="e">
        <f t="shared" si="21"/>
        <v>#REF!</v>
      </c>
      <c r="AF20" s="85" t="e">
        <f t="shared" si="22"/>
        <v>#REF!</v>
      </c>
      <c r="AG20" s="38">
        <f t="shared" si="23"/>
        <v>146250</v>
      </c>
      <c r="AH20" s="38" t="e">
        <f t="shared" si="9"/>
        <v>#REF!</v>
      </c>
      <c r="AI20" s="85" t="e">
        <f t="shared" si="24"/>
        <v>#REF!</v>
      </c>
      <c r="AJ20" s="38">
        <f t="shared" si="10"/>
        <v>140113.63636363638</v>
      </c>
      <c r="AK20" s="38" t="e">
        <f t="shared" si="11"/>
        <v>#REF!</v>
      </c>
      <c r="AL20" s="85" t="e">
        <f t="shared" si="25"/>
        <v>#REF!</v>
      </c>
    </row>
    <row r="21" spans="1:38" s="40" customFormat="1" ht="15">
      <c r="A21" s="15" t="s">
        <v>57</v>
      </c>
      <c r="B21" s="11" t="s">
        <v>30</v>
      </c>
      <c r="C21" s="11">
        <v>4.83</v>
      </c>
      <c r="D21" s="12" t="s">
        <v>115</v>
      </c>
      <c r="E21" s="41">
        <v>90723</v>
      </c>
      <c r="F21" s="42">
        <v>172175</v>
      </c>
      <c r="G21" s="41">
        <f t="shared" si="31"/>
        <v>24604.459090909088</v>
      </c>
      <c r="H21" s="41">
        <f t="shared" si="0"/>
        <v>98499.25714285715</v>
      </c>
      <c r="I21" s="41">
        <f t="shared" si="29"/>
        <v>295278.71623376623</v>
      </c>
      <c r="J21" s="38">
        <f t="shared" si="26"/>
        <v>40161.45</v>
      </c>
      <c r="K21" s="38">
        <f t="shared" si="30"/>
        <v>64765.90909090909</v>
      </c>
      <c r="L21" s="38">
        <f t="shared" si="27"/>
        <v>0</v>
      </c>
      <c r="M21" s="52">
        <f t="shared" si="12"/>
        <v>189222.25714285715</v>
      </c>
      <c r="N21" s="52">
        <f t="shared" si="13"/>
        <v>41290.54999999999</v>
      </c>
      <c r="O21" s="38">
        <f t="shared" si="14"/>
        <v>27882.272727272724</v>
      </c>
      <c r="P21" s="38" t="e">
        <f t="shared" si="15"/>
        <v>#REF!</v>
      </c>
      <c r="Q21" s="85" t="e">
        <f t="shared" si="28"/>
        <v>#REF!</v>
      </c>
      <c r="R21" s="38">
        <f t="shared" si="1"/>
        <v>26565</v>
      </c>
      <c r="S21" s="38" t="e">
        <f t="shared" si="2"/>
        <v>#REF!</v>
      </c>
      <c r="T21" s="85" t="e">
        <f t="shared" si="16"/>
        <v>#REF!</v>
      </c>
      <c r="U21" s="38">
        <f t="shared" si="3"/>
        <v>26565</v>
      </c>
      <c r="V21" s="38" t="e">
        <f t="shared" si="4"/>
        <v>#REF!</v>
      </c>
      <c r="W21" s="85" t="e">
        <f t="shared" si="17"/>
        <v>#REF!</v>
      </c>
      <c r="X21" s="38">
        <f t="shared" si="5"/>
        <v>24808.636363636364</v>
      </c>
      <c r="Y21" s="38" t="e">
        <f t="shared" si="6"/>
        <v>#REF!</v>
      </c>
      <c r="Z21" s="85" t="e">
        <f t="shared" si="18"/>
        <v>#REF!</v>
      </c>
      <c r="AA21" s="38">
        <f t="shared" si="7"/>
        <v>24808.636363636364</v>
      </c>
      <c r="AB21" s="38" t="e">
        <f t="shared" si="8"/>
        <v>#REF!</v>
      </c>
      <c r="AC21" s="85" t="e">
        <f t="shared" si="19"/>
        <v>#REF!</v>
      </c>
      <c r="AD21" s="38">
        <f t="shared" si="20"/>
        <v>29199.54545454545</v>
      </c>
      <c r="AE21" s="38" t="e">
        <f t="shared" si="21"/>
        <v>#REF!</v>
      </c>
      <c r="AF21" s="85" t="e">
        <f t="shared" si="22"/>
        <v>#REF!</v>
      </c>
      <c r="AG21" s="38">
        <f t="shared" si="23"/>
        <v>31395</v>
      </c>
      <c r="AH21" s="38" t="e">
        <f t="shared" si="9"/>
        <v>#REF!</v>
      </c>
      <c r="AI21" s="85" t="e">
        <f t="shared" si="24"/>
        <v>#REF!</v>
      </c>
      <c r="AJ21" s="38">
        <f t="shared" si="10"/>
        <v>30077.727272727276</v>
      </c>
      <c r="AK21" s="38" t="e">
        <f t="shared" si="11"/>
        <v>#REF!</v>
      </c>
      <c r="AL21" s="85" t="e">
        <f t="shared" si="25"/>
        <v>#REF!</v>
      </c>
    </row>
    <row r="22" spans="1:38" s="40" customFormat="1" ht="15">
      <c r="A22" s="15" t="s">
        <v>58</v>
      </c>
      <c r="B22" s="11" t="s">
        <v>30</v>
      </c>
      <c r="C22" s="11">
        <v>6.3</v>
      </c>
      <c r="D22" s="12" t="s">
        <v>115</v>
      </c>
      <c r="E22" s="41">
        <v>90723</v>
      </c>
      <c r="F22" s="42">
        <v>187280</v>
      </c>
      <c r="G22" s="41">
        <f t="shared" si="31"/>
        <v>32092.77272727272</v>
      </c>
      <c r="H22" s="41">
        <f t="shared" si="0"/>
        <v>98499.25714285715</v>
      </c>
      <c r="I22" s="41">
        <f t="shared" si="29"/>
        <v>317872.0298701299</v>
      </c>
      <c r="J22" s="38">
        <f t="shared" si="26"/>
        <v>52384.5</v>
      </c>
      <c r="K22" s="38">
        <f t="shared" si="30"/>
        <v>84477.27272727272</v>
      </c>
      <c r="L22" s="38">
        <f t="shared" si="27"/>
        <v>0</v>
      </c>
      <c r="M22" s="52">
        <f t="shared" si="12"/>
        <v>189222.25714285715</v>
      </c>
      <c r="N22" s="52">
        <f t="shared" si="13"/>
        <v>44172.5</v>
      </c>
      <c r="O22" s="38">
        <f t="shared" si="14"/>
        <v>36368.181818181816</v>
      </c>
      <c r="P22" s="38" t="e">
        <f t="shared" si="15"/>
        <v>#REF!</v>
      </c>
      <c r="Q22" s="85" t="e">
        <f t="shared" si="28"/>
        <v>#REF!</v>
      </c>
      <c r="R22" s="38">
        <f t="shared" si="1"/>
        <v>34650</v>
      </c>
      <c r="S22" s="38" t="e">
        <f t="shared" si="2"/>
        <v>#REF!</v>
      </c>
      <c r="T22" s="85" t="e">
        <f t="shared" si="16"/>
        <v>#REF!</v>
      </c>
      <c r="U22" s="38">
        <f t="shared" si="3"/>
        <v>34650</v>
      </c>
      <c r="V22" s="38" t="e">
        <f t="shared" si="4"/>
        <v>#REF!</v>
      </c>
      <c r="W22" s="85" t="e">
        <f t="shared" si="17"/>
        <v>#REF!</v>
      </c>
      <c r="X22" s="38">
        <f t="shared" si="5"/>
        <v>32359.090909090904</v>
      </c>
      <c r="Y22" s="38" t="e">
        <f t="shared" si="6"/>
        <v>#REF!</v>
      </c>
      <c r="Z22" s="85" t="e">
        <f t="shared" si="18"/>
        <v>#REF!</v>
      </c>
      <c r="AA22" s="38">
        <f t="shared" si="7"/>
        <v>32359.090909090904</v>
      </c>
      <c r="AB22" s="38" t="e">
        <f t="shared" si="8"/>
        <v>#REF!</v>
      </c>
      <c r="AC22" s="85" t="e">
        <f t="shared" si="19"/>
        <v>#REF!</v>
      </c>
      <c r="AD22" s="38">
        <f t="shared" si="20"/>
        <v>38086.363636363625</v>
      </c>
      <c r="AE22" s="38" t="e">
        <f t="shared" si="21"/>
        <v>#REF!</v>
      </c>
      <c r="AF22" s="85" t="e">
        <f t="shared" si="22"/>
        <v>#REF!</v>
      </c>
      <c r="AG22" s="38">
        <f t="shared" si="23"/>
        <v>40950</v>
      </c>
      <c r="AH22" s="38" t="e">
        <f t="shared" si="9"/>
        <v>#REF!</v>
      </c>
      <c r="AI22" s="85" t="e">
        <f t="shared" si="24"/>
        <v>#REF!</v>
      </c>
      <c r="AJ22" s="38">
        <f t="shared" si="10"/>
        <v>39231.818181818184</v>
      </c>
      <c r="AK22" s="38" t="e">
        <f t="shared" si="11"/>
        <v>#REF!</v>
      </c>
      <c r="AL22" s="85" t="e">
        <f t="shared" si="25"/>
        <v>#REF!</v>
      </c>
    </row>
    <row r="23" spans="1:38" s="40" customFormat="1" ht="15">
      <c r="A23" s="15" t="s">
        <v>107</v>
      </c>
      <c r="B23" s="12" t="s">
        <v>30</v>
      </c>
      <c r="C23" s="12">
        <v>81</v>
      </c>
      <c r="D23" s="12" t="s">
        <v>115</v>
      </c>
      <c r="E23" s="41">
        <v>330959</v>
      </c>
      <c r="F23" s="42">
        <v>3261457</v>
      </c>
      <c r="G23" s="41">
        <f t="shared" si="31"/>
        <v>412621.36363636353</v>
      </c>
      <c r="H23" s="41">
        <f t="shared" si="0"/>
        <v>359326.91428571433</v>
      </c>
      <c r="I23" s="41">
        <f t="shared" si="29"/>
        <v>4033405.2779220776</v>
      </c>
      <c r="J23" s="38">
        <f t="shared" si="26"/>
        <v>673515</v>
      </c>
      <c r="K23" s="38">
        <f t="shared" si="30"/>
        <v>1086136.3636363635</v>
      </c>
      <c r="L23" s="38">
        <f t="shared" si="27"/>
        <v>0</v>
      </c>
      <c r="M23" s="52">
        <f t="shared" si="12"/>
        <v>690285.9142857143</v>
      </c>
      <c r="N23" s="52">
        <f t="shared" si="13"/>
        <v>2256983</v>
      </c>
      <c r="O23" s="38">
        <f t="shared" si="14"/>
        <v>467590.90909090906</v>
      </c>
      <c r="P23" s="38" t="e">
        <f t="shared" si="15"/>
        <v>#REF!</v>
      </c>
      <c r="Q23" s="85" t="e">
        <f t="shared" si="28"/>
        <v>#REF!</v>
      </c>
      <c r="R23" s="38">
        <f t="shared" si="1"/>
        <v>445500</v>
      </c>
      <c r="S23" s="38" t="e">
        <f t="shared" si="2"/>
        <v>#REF!</v>
      </c>
      <c r="T23" s="85" t="e">
        <f t="shared" si="16"/>
        <v>#REF!</v>
      </c>
      <c r="U23" s="38">
        <f t="shared" si="3"/>
        <v>445500</v>
      </c>
      <c r="V23" s="38" t="e">
        <f t="shared" si="4"/>
        <v>#REF!</v>
      </c>
      <c r="W23" s="85" t="e">
        <f t="shared" si="17"/>
        <v>#REF!</v>
      </c>
      <c r="X23" s="38">
        <f t="shared" si="5"/>
        <v>416045.45454545453</v>
      </c>
      <c r="Y23" s="38" t="e">
        <f t="shared" si="6"/>
        <v>#REF!</v>
      </c>
      <c r="Z23" s="85" t="e">
        <f t="shared" si="18"/>
        <v>#REF!</v>
      </c>
      <c r="AA23" s="38">
        <f t="shared" si="7"/>
        <v>416045.45454545453</v>
      </c>
      <c r="AB23" s="38" t="e">
        <f t="shared" si="8"/>
        <v>#REF!</v>
      </c>
      <c r="AC23" s="85" t="e">
        <f t="shared" si="19"/>
        <v>#REF!</v>
      </c>
      <c r="AD23" s="38">
        <f t="shared" si="20"/>
        <v>489681.81818181806</v>
      </c>
      <c r="AE23" s="38" t="e">
        <f t="shared" si="21"/>
        <v>#REF!</v>
      </c>
      <c r="AF23" s="85" t="e">
        <f t="shared" si="22"/>
        <v>#REF!</v>
      </c>
      <c r="AG23" s="38">
        <f t="shared" si="23"/>
        <v>526500</v>
      </c>
      <c r="AH23" s="38" t="e">
        <f t="shared" si="9"/>
        <v>#REF!</v>
      </c>
      <c r="AI23" s="85" t="e">
        <f t="shared" si="24"/>
        <v>#REF!</v>
      </c>
      <c r="AJ23" s="38">
        <f t="shared" si="10"/>
        <v>504409.09090909094</v>
      </c>
      <c r="AK23" s="38" t="e">
        <f t="shared" si="11"/>
        <v>#REF!</v>
      </c>
      <c r="AL23" s="85" t="e">
        <f t="shared" si="25"/>
        <v>#REF!</v>
      </c>
    </row>
    <row r="24" spans="1:38" s="40" customFormat="1" ht="15">
      <c r="A24" s="15" t="s">
        <v>20</v>
      </c>
      <c r="B24" s="12" t="s">
        <v>30</v>
      </c>
      <c r="C24" s="12">
        <v>37</v>
      </c>
      <c r="D24" s="12" t="s">
        <v>115</v>
      </c>
      <c r="E24" s="41">
        <v>106306</v>
      </c>
      <c r="F24" s="42">
        <v>941983</v>
      </c>
      <c r="G24" s="41">
        <f t="shared" si="31"/>
        <v>188481.3636363636</v>
      </c>
      <c r="H24" s="41">
        <f t="shared" si="0"/>
        <v>115417.94285714287</v>
      </c>
      <c r="I24" s="41">
        <f t="shared" si="29"/>
        <v>1245882.3064935063</v>
      </c>
      <c r="J24" s="38">
        <f t="shared" si="26"/>
        <v>307655</v>
      </c>
      <c r="K24" s="38">
        <f t="shared" si="30"/>
        <v>496136.3636363636</v>
      </c>
      <c r="L24" s="38">
        <f t="shared" si="27"/>
        <v>0</v>
      </c>
      <c r="M24" s="52">
        <f t="shared" si="12"/>
        <v>221723.9428571429</v>
      </c>
      <c r="N24" s="52">
        <f t="shared" si="13"/>
        <v>528021.9999999998</v>
      </c>
      <c r="O24" s="38">
        <f t="shared" si="14"/>
        <v>213590.90909090906</v>
      </c>
      <c r="P24" s="38" t="e">
        <f t="shared" si="15"/>
        <v>#REF!</v>
      </c>
      <c r="Q24" s="85" t="e">
        <f t="shared" si="28"/>
        <v>#REF!</v>
      </c>
      <c r="R24" s="38">
        <f t="shared" si="1"/>
        <v>203500</v>
      </c>
      <c r="S24" s="38" t="e">
        <f t="shared" si="2"/>
        <v>#REF!</v>
      </c>
      <c r="T24" s="85" t="e">
        <f t="shared" si="16"/>
        <v>#REF!</v>
      </c>
      <c r="U24" s="38">
        <f t="shared" si="3"/>
        <v>203500</v>
      </c>
      <c r="V24" s="38" t="e">
        <f t="shared" si="4"/>
        <v>#REF!</v>
      </c>
      <c r="W24" s="85" t="e">
        <f t="shared" si="17"/>
        <v>#REF!</v>
      </c>
      <c r="X24" s="38">
        <f t="shared" si="5"/>
        <v>190045.45454545453</v>
      </c>
      <c r="Y24" s="38" t="e">
        <f t="shared" si="6"/>
        <v>#REF!</v>
      </c>
      <c r="Z24" s="85" t="e">
        <f t="shared" si="18"/>
        <v>#REF!</v>
      </c>
      <c r="AA24" s="38">
        <f t="shared" si="7"/>
        <v>190045.45454545453</v>
      </c>
      <c r="AB24" s="38" t="e">
        <f t="shared" si="8"/>
        <v>#REF!</v>
      </c>
      <c r="AC24" s="85" t="e">
        <f t="shared" si="19"/>
        <v>#REF!</v>
      </c>
      <c r="AD24" s="38">
        <f t="shared" si="20"/>
        <v>223681.81818181812</v>
      </c>
      <c r="AE24" s="38" t="e">
        <f t="shared" si="21"/>
        <v>#REF!</v>
      </c>
      <c r="AF24" s="85" t="e">
        <f t="shared" si="22"/>
        <v>#REF!</v>
      </c>
      <c r="AG24" s="38">
        <f t="shared" si="23"/>
        <v>240500</v>
      </c>
      <c r="AH24" s="38" t="e">
        <f t="shared" si="9"/>
        <v>#REF!</v>
      </c>
      <c r="AI24" s="85" t="e">
        <f t="shared" si="24"/>
        <v>#REF!</v>
      </c>
      <c r="AJ24" s="38">
        <f t="shared" si="10"/>
        <v>230409.09090909094</v>
      </c>
      <c r="AK24" s="38" t="e">
        <f t="shared" si="11"/>
        <v>#REF!</v>
      </c>
      <c r="AL24" s="85" t="e">
        <f t="shared" si="25"/>
        <v>#REF!</v>
      </c>
    </row>
    <row r="25" spans="1:38" s="40" customFormat="1" ht="15">
      <c r="A25" s="15" t="s">
        <v>21</v>
      </c>
      <c r="B25" s="12" t="s">
        <v>30</v>
      </c>
      <c r="C25" s="12">
        <v>33</v>
      </c>
      <c r="D25" s="12" t="s">
        <v>115</v>
      </c>
      <c r="E25" s="41">
        <v>98673</v>
      </c>
      <c r="F25" s="42">
        <v>1113023</v>
      </c>
      <c r="G25" s="41">
        <f>IF(D25="diezel",C25*$E$9,IF(D25="x¨ng",C25*$E$6,IF(D25="kwh",C25*$E$7,C25*$E$8)))</f>
        <v>168104.99999999997</v>
      </c>
      <c r="H25" s="41">
        <f>+E25*$E$10</f>
        <v>107130.68571428573</v>
      </c>
      <c r="I25" s="41">
        <f t="shared" si="29"/>
        <v>1388258.6857142858</v>
      </c>
      <c r="J25" s="38">
        <f t="shared" si="26"/>
        <v>274395</v>
      </c>
      <c r="K25" s="38">
        <f t="shared" si="30"/>
        <v>442499.99999999994</v>
      </c>
      <c r="L25" s="38">
        <f t="shared" si="27"/>
        <v>0</v>
      </c>
      <c r="M25" s="52">
        <f t="shared" si="12"/>
        <v>205803.68571428573</v>
      </c>
      <c r="N25" s="52">
        <f t="shared" si="13"/>
        <v>739955.0000000001</v>
      </c>
      <c r="O25" s="38">
        <f t="shared" si="14"/>
        <v>190499.99999999997</v>
      </c>
      <c r="P25" s="38" t="e">
        <f t="shared" si="15"/>
        <v>#REF!</v>
      </c>
      <c r="Q25" s="85" t="e">
        <f t="shared" si="28"/>
        <v>#REF!</v>
      </c>
      <c r="R25" s="38">
        <f t="shared" si="1"/>
        <v>181500</v>
      </c>
      <c r="S25" s="38" t="e">
        <f t="shared" si="2"/>
        <v>#REF!</v>
      </c>
      <c r="T25" s="85" t="e">
        <f t="shared" si="16"/>
        <v>#REF!</v>
      </c>
      <c r="U25" s="38">
        <f t="shared" si="3"/>
        <v>181500</v>
      </c>
      <c r="V25" s="38" t="e">
        <f t="shared" si="4"/>
        <v>#REF!</v>
      </c>
      <c r="W25" s="85" t="e">
        <f t="shared" si="17"/>
        <v>#REF!</v>
      </c>
      <c r="X25" s="38">
        <f t="shared" si="5"/>
        <v>169500</v>
      </c>
      <c r="Y25" s="38" t="e">
        <f t="shared" si="6"/>
        <v>#REF!</v>
      </c>
      <c r="Z25" s="85" t="e">
        <f t="shared" si="18"/>
        <v>#REF!</v>
      </c>
      <c r="AA25" s="38">
        <f t="shared" si="7"/>
        <v>169500</v>
      </c>
      <c r="AB25" s="38" t="e">
        <f t="shared" si="8"/>
        <v>#REF!</v>
      </c>
      <c r="AC25" s="85" t="e">
        <f t="shared" si="19"/>
        <v>#REF!</v>
      </c>
      <c r="AD25" s="38">
        <f t="shared" si="20"/>
        <v>199499.99999999994</v>
      </c>
      <c r="AE25" s="38" t="e">
        <f t="shared" si="21"/>
        <v>#REF!</v>
      </c>
      <c r="AF25" s="85" t="e">
        <f t="shared" si="22"/>
        <v>#REF!</v>
      </c>
      <c r="AG25" s="38">
        <f t="shared" si="23"/>
        <v>214500</v>
      </c>
      <c r="AH25" s="38" t="e">
        <f t="shared" si="9"/>
        <v>#REF!</v>
      </c>
      <c r="AI25" s="85" t="e">
        <f t="shared" si="24"/>
        <v>#REF!</v>
      </c>
      <c r="AJ25" s="38">
        <f t="shared" si="10"/>
        <v>205500.00000000003</v>
      </c>
      <c r="AK25" s="38" t="e">
        <f t="shared" si="11"/>
        <v>#REF!</v>
      </c>
      <c r="AL25" s="85" t="e">
        <f t="shared" si="25"/>
        <v>#REF!</v>
      </c>
    </row>
    <row r="26" spans="1:38" s="40" customFormat="1" ht="15">
      <c r="A26" s="15" t="s">
        <v>59</v>
      </c>
      <c r="B26" s="12" t="s">
        <v>30</v>
      </c>
      <c r="C26" s="12">
        <v>36</v>
      </c>
      <c r="D26" s="12" t="s">
        <v>115</v>
      </c>
      <c r="E26" s="41">
        <v>114786</v>
      </c>
      <c r="F26" s="42">
        <v>1319623</v>
      </c>
      <c r="G26" s="41">
        <f>IF(D26="diezel",C26*$E$9,IF(D26="x¨ng",C26*$E$6,IF(D26="kwh",C26*$E$7,C26*$E$8)))</f>
        <v>183387.2727272727</v>
      </c>
      <c r="H26" s="41">
        <f>+E26*$E$10</f>
        <v>124624.80000000002</v>
      </c>
      <c r="I26" s="41">
        <f t="shared" si="29"/>
        <v>1627635.0727272728</v>
      </c>
      <c r="J26" s="38">
        <f t="shared" si="26"/>
        <v>299340</v>
      </c>
      <c r="K26" s="38">
        <f t="shared" si="30"/>
        <v>482727.2727272727</v>
      </c>
      <c r="L26" s="38">
        <f t="shared" si="27"/>
        <v>0</v>
      </c>
      <c r="M26" s="52">
        <f t="shared" si="12"/>
        <v>239410.80000000002</v>
      </c>
      <c r="N26" s="52">
        <f t="shared" si="13"/>
        <v>905497</v>
      </c>
      <c r="O26" s="38">
        <f t="shared" si="14"/>
        <v>207818.1818181818</v>
      </c>
      <c r="P26" s="38" t="e">
        <f t="shared" si="15"/>
        <v>#REF!</v>
      </c>
      <c r="Q26" s="85" t="e">
        <f t="shared" si="28"/>
        <v>#REF!</v>
      </c>
      <c r="R26" s="38">
        <f t="shared" si="1"/>
        <v>198000</v>
      </c>
      <c r="S26" s="38" t="e">
        <f t="shared" si="2"/>
        <v>#REF!</v>
      </c>
      <c r="T26" s="85" t="e">
        <f t="shared" si="16"/>
        <v>#REF!</v>
      </c>
      <c r="U26" s="38">
        <f t="shared" si="3"/>
        <v>198000</v>
      </c>
      <c r="V26" s="38" t="e">
        <f t="shared" si="4"/>
        <v>#REF!</v>
      </c>
      <c r="W26" s="85" t="e">
        <f t="shared" si="17"/>
        <v>#REF!</v>
      </c>
      <c r="X26" s="38">
        <f t="shared" si="5"/>
        <v>184909.09090909088</v>
      </c>
      <c r="Y26" s="38" t="e">
        <f t="shared" si="6"/>
        <v>#REF!</v>
      </c>
      <c r="Z26" s="85" t="e">
        <f t="shared" si="18"/>
        <v>#REF!</v>
      </c>
      <c r="AA26" s="38">
        <f t="shared" si="7"/>
        <v>184909.09090909088</v>
      </c>
      <c r="AB26" s="38" t="e">
        <f t="shared" si="8"/>
        <v>#REF!</v>
      </c>
      <c r="AC26" s="85" t="e">
        <f t="shared" si="19"/>
        <v>#REF!</v>
      </c>
      <c r="AD26" s="38">
        <f t="shared" si="20"/>
        <v>217636.3636363636</v>
      </c>
      <c r="AE26" s="38" t="e">
        <f t="shared" si="21"/>
        <v>#REF!</v>
      </c>
      <c r="AF26" s="85" t="e">
        <f t="shared" si="22"/>
        <v>#REF!</v>
      </c>
      <c r="AG26" s="38">
        <f t="shared" si="23"/>
        <v>234000</v>
      </c>
      <c r="AH26" s="38" t="e">
        <f t="shared" si="9"/>
        <v>#REF!</v>
      </c>
      <c r="AI26" s="85" t="e">
        <f t="shared" si="24"/>
        <v>#REF!</v>
      </c>
      <c r="AJ26" s="38">
        <f t="shared" si="10"/>
        <v>224181.8181818182</v>
      </c>
      <c r="AK26" s="38" t="e">
        <f t="shared" si="11"/>
        <v>#REF!</v>
      </c>
      <c r="AL26" s="85" t="e">
        <f t="shared" si="25"/>
        <v>#REF!</v>
      </c>
    </row>
    <row r="27" spans="1:38" s="40" customFormat="1" ht="15">
      <c r="A27" s="15" t="s">
        <v>19</v>
      </c>
      <c r="B27" s="12" t="s">
        <v>30</v>
      </c>
      <c r="C27" s="12">
        <v>36</v>
      </c>
      <c r="D27" s="12" t="s">
        <v>115</v>
      </c>
      <c r="E27" s="41">
        <v>98673</v>
      </c>
      <c r="F27" s="42">
        <v>1176394</v>
      </c>
      <c r="G27" s="41">
        <f t="shared" si="31"/>
        <v>183387.2727272727</v>
      </c>
      <c r="H27" s="41">
        <f t="shared" si="0"/>
        <v>107130.68571428573</v>
      </c>
      <c r="I27" s="41">
        <f t="shared" si="29"/>
        <v>1466911.9584415585</v>
      </c>
      <c r="J27" s="38">
        <f t="shared" si="26"/>
        <v>299340</v>
      </c>
      <c r="K27" s="38">
        <f t="shared" si="30"/>
        <v>482727.2727272727</v>
      </c>
      <c r="L27" s="38">
        <f t="shared" si="27"/>
        <v>0</v>
      </c>
      <c r="M27" s="52">
        <f t="shared" si="12"/>
        <v>205803.68571428573</v>
      </c>
      <c r="N27" s="52">
        <f t="shared" si="13"/>
        <v>778381.0000000001</v>
      </c>
      <c r="O27" s="38">
        <f t="shared" si="14"/>
        <v>207818.1818181818</v>
      </c>
      <c r="P27" s="38" t="e">
        <f t="shared" si="15"/>
        <v>#REF!</v>
      </c>
      <c r="Q27" s="85" t="e">
        <f t="shared" si="28"/>
        <v>#REF!</v>
      </c>
      <c r="R27" s="38">
        <f t="shared" si="1"/>
        <v>198000</v>
      </c>
      <c r="S27" s="38" t="e">
        <f t="shared" si="2"/>
        <v>#REF!</v>
      </c>
      <c r="T27" s="85" t="e">
        <f t="shared" si="16"/>
        <v>#REF!</v>
      </c>
      <c r="U27" s="38">
        <f t="shared" si="3"/>
        <v>198000</v>
      </c>
      <c r="V27" s="38" t="e">
        <f t="shared" si="4"/>
        <v>#REF!</v>
      </c>
      <c r="W27" s="85" t="e">
        <f t="shared" si="17"/>
        <v>#REF!</v>
      </c>
      <c r="X27" s="38">
        <f t="shared" si="5"/>
        <v>184909.09090909088</v>
      </c>
      <c r="Y27" s="38" t="e">
        <f t="shared" si="6"/>
        <v>#REF!</v>
      </c>
      <c r="Z27" s="85" t="e">
        <f t="shared" si="18"/>
        <v>#REF!</v>
      </c>
      <c r="AA27" s="38">
        <f t="shared" si="7"/>
        <v>184909.09090909088</v>
      </c>
      <c r="AB27" s="38" t="e">
        <f t="shared" si="8"/>
        <v>#REF!</v>
      </c>
      <c r="AC27" s="85" t="e">
        <f t="shared" si="19"/>
        <v>#REF!</v>
      </c>
      <c r="AD27" s="38">
        <f t="shared" si="20"/>
        <v>217636.3636363636</v>
      </c>
      <c r="AE27" s="38" t="e">
        <f t="shared" si="21"/>
        <v>#REF!</v>
      </c>
      <c r="AF27" s="85" t="e">
        <f t="shared" si="22"/>
        <v>#REF!</v>
      </c>
      <c r="AG27" s="38">
        <f t="shared" si="23"/>
        <v>234000</v>
      </c>
      <c r="AH27" s="38" t="e">
        <f t="shared" si="9"/>
        <v>#REF!</v>
      </c>
      <c r="AI27" s="85" t="e">
        <f t="shared" si="24"/>
        <v>#REF!</v>
      </c>
      <c r="AJ27" s="38">
        <f t="shared" si="10"/>
        <v>224181.8181818182</v>
      </c>
      <c r="AK27" s="38" t="e">
        <f t="shared" si="11"/>
        <v>#REF!</v>
      </c>
      <c r="AL27" s="85" t="e">
        <f t="shared" si="25"/>
        <v>#REF!</v>
      </c>
    </row>
    <row r="28" spans="1:38" s="40" customFormat="1" ht="15">
      <c r="A28" s="15" t="s">
        <v>108</v>
      </c>
      <c r="B28" s="12" t="s">
        <v>30</v>
      </c>
      <c r="C28" s="12">
        <v>45</v>
      </c>
      <c r="D28" s="12" t="s">
        <v>115</v>
      </c>
      <c r="E28" s="41">
        <v>98673</v>
      </c>
      <c r="F28" s="42">
        <v>1484209</v>
      </c>
      <c r="G28" s="41">
        <f>IF(D28="diezel",C28*$E$9,IF(D28="x¨ng",C28*$E$6,IF(D28="kwh",C28*$E$7,C28*$E$8)))</f>
        <v>229234.09090909085</v>
      </c>
      <c r="H28" s="41">
        <f>+E28*$E$10</f>
        <v>107130.68571428573</v>
      </c>
      <c r="I28" s="41">
        <f t="shared" si="29"/>
        <v>1820573.7766233766</v>
      </c>
      <c r="J28" s="38">
        <f t="shared" si="26"/>
        <v>374175</v>
      </c>
      <c r="K28" s="38">
        <f t="shared" si="30"/>
        <v>603409.0909090908</v>
      </c>
      <c r="L28" s="38">
        <f t="shared" si="27"/>
        <v>0</v>
      </c>
      <c r="M28" s="52">
        <f t="shared" si="12"/>
        <v>205803.68571428573</v>
      </c>
      <c r="N28" s="52">
        <f t="shared" si="13"/>
        <v>1011361.0000000001</v>
      </c>
      <c r="O28" s="38">
        <f t="shared" si="14"/>
        <v>259772.72727272724</v>
      </c>
      <c r="P28" s="38" t="e">
        <f t="shared" si="15"/>
        <v>#REF!</v>
      </c>
      <c r="Q28" s="85" t="e">
        <f t="shared" si="28"/>
        <v>#REF!</v>
      </c>
      <c r="R28" s="38">
        <f t="shared" si="1"/>
        <v>247500</v>
      </c>
      <c r="S28" s="38" t="e">
        <f t="shared" si="2"/>
        <v>#REF!</v>
      </c>
      <c r="T28" s="85" t="e">
        <f t="shared" si="16"/>
        <v>#REF!</v>
      </c>
      <c r="U28" s="38">
        <f t="shared" si="3"/>
        <v>247500</v>
      </c>
      <c r="V28" s="38" t="e">
        <f t="shared" si="4"/>
        <v>#REF!</v>
      </c>
      <c r="W28" s="85" t="e">
        <f t="shared" si="17"/>
        <v>#REF!</v>
      </c>
      <c r="X28" s="38">
        <f t="shared" si="5"/>
        <v>231136.36363636362</v>
      </c>
      <c r="Y28" s="38" t="e">
        <f t="shared" si="6"/>
        <v>#REF!</v>
      </c>
      <c r="Z28" s="85" t="e">
        <f t="shared" si="18"/>
        <v>#REF!</v>
      </c>
      <c r="AA28" s="38">
        <f t="shared" si="7"/>
        <v>231136.36363636362</v>
      </c>
      <c r="AB28" s="38" t="e">
        <f t="shared" si="8"/>
        <v>#REF!</v>
      </c>
      <c r="AC28" s="85" t="e">
        <f t="shared" si="19"/>
        <v>#REF!</v>
      </c>
      <c r="AD28" s="38">
        <f t="shared" si="20"/>
        <v>272045.4545454545</v>
      </c>
      <c r="AE28" s="38" t="e">
        <f t="shared" si="21"/>
        <v>#REF!</v>
      </c>
      <c r="AF28" s="85" t="e">
        <f t="shared" si="22"/>
        <v>#REF!</v>
      </c>
      <c r="AG28" s="38">
        <f t="shared" si="23"/>
        <v>292500</v>
      </c>
      <c r="AH28" s="38" t="e">
        <f t="shared" si="9"/>
        <v>#REF!</v>
      </c>
      <c r="AI28" s="85" t="e">
        <f t="shared" si="24"/>
        <v>#REF!</v>
      </c>
      <c r="AJ28" s="38">
        <f t="shared" si="10"/>
        <v>280227.27272727276</v>
      </c>
      <c r="AK28" s="38" t="e">
        <f t="shared" si="11"/>
        <v>#REF!</v>
      </c>
      <c r="AL28" s="85" t="e">
        <f t="shared" si="25"/>
        <v>#REF!</v>
      </c>
    </row>
    <row r="29" spans="1:38" s="40" customFormat="1" ht="15">
      <c r="A29" s="15" t="s">
        <v>109</v>
      </c>
      <c r="B29" s="12" t="s">
        <v>30</v>
      </c>
      <c r="C29" s="12">
        <v>47</v>
      </c>
      <c r="D29" s="12" t="s">
        <v>115</v>
      </c>
      <c r="E29" s="41">
        <v>114786</v>
      </c>
      <c r="F29" s="42">
        <v>1859027</v>
      </c>
      <c r="G29" s="41">
        <f t="shared" si="31"/>
        <v>239422.27272727268</v>
      </c>
      <c r="H29" s="41">
        <f t="shared" si="0"/>
        <v>124624.80000000002</v>
      </c>
      <c r="I29" s="41">
        <f t="shared" si="29"/>
        <v>2223074.0727272723</v>
      </c>
      <c r="J29" s="38">
        <f t="shared" si="26"/>
        <v>390805</v>
      </c>
      <c r="K29" s="38">
        <f t="shared" si="30"/>
        <v>630227.2727272727</v>
      </c>
      <c r="L29" s="38">
        <f t="shared" si="27"/>
        <v>0</v>
      </c>
      <c r="M29" s="52">
        <f t="shared" si="12"/>
        <v>239410.80000000002</v>
      </c>
      <c r="N29" s="52">
        <f t="shared" si="13"/>
        <v>1353435.9999999995</v>
      </c>
      <c r="O29" s="38">
        <f t="shared" si="14"/>
        <v>271318.18181818177</v>
      </c>
      <c r="P29" s="38" t="e">
        <f t="shared" si="15"/>
        <v>#REF!</v>
      </c>
      <c r="Q29" s="85" t="e">
        <f t="shared" si="28"/>
        <v>#REF!</v>
      </c>
      <c r="R29" s="38">
        <f t="shared" si="1"/>
        <v>258500</v>
      </c>
      <c r="S29" s="38" t="e">
        <f t="shared" si="2"/>
        <v>#REF!</v>
      </c>
      <c r="T29" s="85" t="e">
        <f t="shared" si="16"/>
        <v>#REF!</v>
      </c>
      <c r="U29" s="38">
        <f t="shared" si="3"/>
        <v>258500</v>
      </c>
      <c r="V29" s="38" t="e">
        <f t="shared" si="4"/>
        <v>#REF!</v>
      </c>
      <c r="W29" s="85" t="e">
        <f t="shared" si="17"/>
        <v>#REF!</v>
      </c>
      <c r="X29" s="38">
        <f t="shared" si="5"/>
        <v>241409.09090909088</v>
      </c>
      <c r="Y29" s="38" t="e">
        <f t="shared" si="6"/>
        <v>#REF!</v>
      </c>
      <c r="Z29" s="85" t="e">
        <f t="shared" si="18"/>
        <v>#REF!</v>
      </c>
      <c r="AA29" s="38">
        <f t="shared" si="7"/>
        <v>241409.09090909088</v>
      </c>
      <c r="AB29" s="38" t="e">
        <f t="shared" si="8"/>
        <v>#REF!</v>
      </c>
      <c r="AC29" s="85" t="e">
        <f t="shared" si="19"/>
        <v>#REF!</v>
      </c>
      <c r="AD29" s="38">
        <f t="shared" si="20"/>
        <v>284136.3636363636</v>
      </c>
      <c r="AE29" s="38" t="e">
        <f t="shared" si="21"/>
        <v>#REF!</v>
      </c>
      <c r="AF29" s="85" t="e">
        <f t="shared" si="22"/>
        <v>#REF!</v>
      </c>
      <c r="AG29" s="38">
        <f t="shared" si="23"/>
        <v>305500</v>
      </c>
      <c r="AH29" s="38" t="e">
        <f t="shared" si="9"/>
        <v>#REF!</v>
      </c>
      <c r="AI29" s="85" t="e">
        <f t="shared" si="24"/>
        <v>#REF!</v>
      </c>
      <c r="AJ29" s="38">
        <f t="shared" si="10"/>
        <v>292681.81818181823</v>
      </c>
      <c r="AK29" s="38" t="e">
        <f t="shared" si="11"/>
        <v>#REF!</v>
      </c>
      <c r="AL29" s="85" t="e">
        <f t="shared" si="25"/>
        <v>#REF!</v>
      </c>
    </row>
    <row r="30" spans="1:38" s="40" customFormat="1" ht="15">
      <c r="A30" s="15" t="s">
        <v>60</v>
      </c>
      <c r="B30" s="12" t="s">
        <v>30</v>
      </c>
      <c r="C30" s="12">
        <v>48.75</v>
      </c>
      <c r="D30" s="12" t="s">
        <v>115</v>
      </c>
      <c r="E30" s="41">
        <v>114786</v>
      </c>
      <c r="F30" s="42">
        <v>2132781</v>
      </c>
      <c r="G30" s="41">
        <f t="shared" si="31"/>
        <v>248336.93181818177</v>
      </c>
      <c r="H30" s="41">
        <f t="shared" si="0"/>
        <v>124624.80000000002</v>
      </c>
      <c r="I30" s="41">
        <f t="shared" si="29"/>
        <v>2505742.7318181815</v>
      </c>
      <c r="J30" s="38">
        <f t="shared" si="26"/>
        <v>405356.25</v>
      </c>
      <c r="K30" s="38">
        <f t="shared" si="30"/>
        <v>653693.1818181818</v>
      </c>
      <c r="L30" s="38">
        <f t="shared" si="27"/>
        <v>0</v>
      </c>
      <c r="M30" s="52">
        <f t="shared" si="12"/>
        <v>239410.80000000002</v>
      </c>
      <c r="N30" s="52">
        <f t="shared" si="13"/>
        <v>1612638.7499999995</v>
      </c>
      <c r="O30" s="38">
        <f t="shared" si="14"/>
        <v>281420.45454545453</v>
      </c>
      <c r="P30" s="38" t="e">
        <f t="shared" si="15"/>
        <v>#REF!</v>
      </c>
      <c r="Q30" s="85" t="e">
        <f t="shared" si="28"/>
        <v>#REF!</v>
      </c>
      <c r="R30" s="38">
        <f t="shared" si="1"/>
        <v>268125</v>
      </c>
      <c r="S30" s="38" t="e">
        <f t="shared" si="2"/>
        <v>#REF!</v>
      </c>
      <c r="T30" s="85" t="e">
        <f t="shared" si="16"/>
        <v>#REF!</v>
      </c>
      <c r="U30" s="38">
        <f t="shared" si="3"/>
        <v>268125</v>
      </c>
      <c r="V30" s="38" t="e">
        <f t="shared" si="4"/>
        <v>#REF!</v>
      </c>
      <c r="W30" s="85" t="e">
        <f t="shared" si="17"/>
        <v>#REF!</v>
      </c>
      <c r="X30" s="38">
        <f t="shared" si="5"/>
        <v>250397.72727272726</v>
      </c>
      <c r="Y30" s="38" t="e">
        <f t="shared" si="6"/>
        <v>#REF!</v>
      </c>
      <c r="Z30" s="85" t="e">
        <f t="shared" si="18"/>
        <v>#REF!</v>
      </c>
      <c r="AA30" s="38">
        <f t="shared" si="7"/>
        <v>250397.72727272726</v>
      </c>
      <c r="AB30" s="38" t="e">
        <f t="shared" si="8"/>
        <v>#REF!</v>
      </c>
      <c r="AC30" s="85" t="e">
        <f t="shared" si="19"/>
        <v>#REF!</v>
      </c>
      <c r="AD30" s="38">
        <f t="shared" si="20"/>
        <v>294715.909090909</v>
      </c>
      <c r="AE30" s="38" t="e">
        <f t="shared" si="21"/>
        <v>#REF!</v>
      </c>
      <c r="AF30" s="85" t="e">
        <f t="shared" si="22"/>
        <v>#REF!</v>
      </c>
      <c r="AG30" s="38">
        <f t="shared" si="23"/>
        <v>316875</v>
      </c>
      <c r="AH30" s="38" t="e">
        <f t="shared" si="9"/>
        <v>#REF!</v>
      </c>
      <c r="AI30" s="85" t="e">
        <f t="shared" si="24"/>
        <v>#REF!</v>
      </c>
      <c r="AJ30" s="38">
        <f t="shared" si="10"/>
        <v>303579.54545454547</v>
      </c>
      <c r="AK30" s="38" t="e">
        <f t="shared" si="11"/>
        <v>#REF!</v>
      </c>
      <c r="AL30" s="85" t="e">
        <f t="shared" si="25"/>
        <v>#REF!</v>
      </c>
    </row>
    <row r="31" spans="1:38" s="40" customFormat="1" ht="15">
      <c r="A31" s="15" t="s">
        <v>110</v>
      </c>
      <c r="B31" s="12" t="s">
        <v>30</v>
      </c>
      <c r="C31" s="12">
        <v>53.75</v>
      </c>
      <c r="D31" s="12" t="s">
        <v>115</v>
      </c>
      <c r="E31" s="41">
        <v>114786</v>
      </c>
      <c r="F31" s="42">
        <v>2785557</v>
      </c>
      <c r="G31" s="41">
        <f>IF(D31="diezel",C31*$E$9,IF(D31="x¨ng",C31*$E$6,IF(D31="kwh",C31*$E$7,C31*$E$8)))</f>
        <v>273807.3863636363</v>
      </c>
      <c r="H31" s="41">
        <f>+E31*$E$10</f>
        <v>124624.80000000002</v>
      </c>
      <c r="I31" s="41">
        <f t="shared" si="29"/>
        <v>3183989.186363636</v>
      </c>
      <c r="J31" s="38">
        <f t="shared" si="26"/>
        <v>446931.25</v>
      </c>
      <c r="K31" s="38">
        <f t="shared" si="30"/>
        <v>720738.6363636364</v>
      </c>
      <c r="L31" s="38">
        <f t="shared" si="27"/>
        <v>0</v>
      </c>
      <c r="M31" s="52">
        <f t="shared" si="12"/>
        <v>239410.80000000002</v>
      </c>
      <c r="N31" s="52">
        <f t="shared" si="13"/>
        <v>2223839.7499999995</v>
      </c>
      <c r="O31" s="38">
        <f t="shared" si="14"/>
        <v>310284.0909090909</v>
      </c>
      <c r="P31" s="38" t="e">
        <f t="shared" si="15"/>
        <v>#REF!</v>
      </c>
      <c r="Q31" s="85" t="e">
        <f t="shared" si="28"/>
        <v>#REF!</v>
      </c>
      <c r="R31" s="38">
        <f t="shared" si="1"/>
        <v>295625</v>
      </c>
      <c r="S31" s="38" t="e">
        <f t="shared" si="2"/>
        <v>#REF!</v>
      </c>
      <c r="T31" s="85" t="e">
        <f t="shared" si="16"/>
        <v>#REF!</v>
      </c>
      <c r="U31" s="38">
        <f t="shared" si="3"/>
        <v>295625</v>
      </c>
      <c r="V31" s="38" t="e">
        <f t="shared" si="4"/>
        <v>#REF!</v>
      </c>
      <c r="W31" s="85" t="e">
        <f t="shared" si="17"/>
        <v>#REF!</v>
      </c>
      <c r="X31" s="38">
        <f t="shared" si="5"/>
        <v>276079.5454545454</v>
      </c>
      <c r="Y31" s="38" t="e">
        <f t="shared" si="6"/>
        <v>#REF!</v>
      </c>
      <c r="Z31" s="85" t="e">
        <f t="shared" si="18"/>
        <v>#REF!</v>
      </c>
      <c r="AA31" s="38">
        <f t="shared" si="7"/>
        <v>276079.5454545454</v>
      </c>
      <c r="AB31" s="38" t="e">
        <f t="shared" si="8"/>
        <v>#REF!</v>
      </c>
      <c r="AC31" s="85" t="e">
        <f t="shared" si="19"/>
        <v>#REF!</v>
      </c>
      <c r="AD31" s="38">
        <f t="shared" si="20"/>
        <v>324943.18181818177</v>
      </c>
      <c r="AE31" s="38" t="e">
        <f t="shared" si="21"/>
        <v>#REF!</v>
      </c>
      <c r="AF31" s="85" t="e">
        <f t="shared" si="22"/>
        <v>#REF!</v>
      </c>
      <c r="AG31" s="38">
        <f t="shared" si="23"/>
        <v>349375</v>
      </c>
      <c r="AH31" s="38" t="e">
        <f t="shared" si="9"/>
        <v>#REF!</v>
      </c>
      <c r="AI31" s="85" t="e">
        <f t="shared" si="24"/>
        <v>#REF!</v>
      </c>
      <c r="AJ31" s="38">
        <f t="shared" si="10"/>
        <v>334715.9090909091</v>
      </c>
      <c r="AK31" s="38" t="e">
        <f t="shared" si="11"/>
        <v>#REF!</v>
      </c>
      <c r="AL31" s="85" t="e">
        <f t="shared" si="25"/>
        <v>#REF!</v>
      </c>
    </row>
    <row r="32" spans="1:38" s="40" customFormat="1" ht="15">
      <c r="A32" s="15" t="s">
        <v>61</v>
      </c>
      <c r="B32" s="12" t="s">
        <v>30</v>
      </c>
      <c r="C32" s="12">
        <v>232.56</v>
      </c>
      <c r="D32" s="12" t="s">
        <v>116</v>
      </c>
      <c r="E32" s="43">
        <v>302633</v>
      </c>
      <c r="F32" s="42">
        <v>2210291</v>
      </c>
      <c r="G32" s="41">
        <f>IF(D32="diezel",C32*$E$9,IF(D32="x¨ng",C32*$E$6,IF(D32="kwh",C32*$E$7,C32*$E$8)))</f>
        <v>42325.92</v>
      </c>
      <c r="H32" s="41">
        <f t="shared" si="0"/>
        <v>328572.97142857144</v>
      </c>
      <c r="I32" s="41">
        <f t="shared" si="29"/>
        <v>2581189.891428571</v>
      </c>
      <c r="J32" s="38">
        <f t="shared" si="26"/>
        <v>208141.2</v>
      </c>
      <c r="K32" s="38">
        <f t="shared" si="30"/>
        <v>0</v>
      </c>
      <c r="L32" s="38">
        <f t="shared" si="27"/>
        <v>250467.12</v>
      </c>
      <c r="M32" s="52">
        <f t="shared" si="12"/>
        <v>631205.9714285715</v>
      </c>
      <c r="N32" s="52">
        <f t="shared" si="13"/>
        <v>1699516.7999999998</v>
      </c>
      <c r="O32" s="38">
        <f t="shared" si="14"/>
        <v>38372.4</v>
      </c>
      <c r="P32" s="38" t="e">
        <f t="shared" si="15"/>
        <v>#REF!</v>
      </c>
      <c r="Q32" s="85" t="e">
        <f t="shared" si="28"/>
        <v>#REF!</v>
      </c>
      <c r="R32" s="38">
        <f t="shared" si="1"/>
        <v>38372.4</v>
      </c>
      <c r="S32" s="38" t="e">
        <f t="shared" si="2"/>
        <v>#REF!</v>
      </c>
      <c r="T32" s="85" t="e">
        <f t="shared" si="16"/>
        <v>#REF!</v>
      </c>
      <c r="U32" s="38">
        <f t="shared" si="3"/>
        <v>38372.4</v>
      </c>
      <c r="V32" s="38" t="e">
        <f t="shared" si="4"/>
        <v>#REF!</v>
      </c>
      <c r="W32" s="85" t="e">
        <f t="shared" si="17"/>
        <v>#REF!</v>
      </c>
      <c r="X32" s="38">
        <f t="shared" si="5"/>
        <v>38372.4</v>
      </c>
      <c r="Y32" s="38" t="e">
        <f t="shared" si="6"/>
        <v>#REF!</v>
      </c>
      <c r="Z32" s="85" t="e">
        <f t="shared" si="18"/>
        <v>#REF!</v>
      </c>
      <c r="AA32" s="38">
        <f t="shared" si="7"/>
        <v>52791.12</v>
      </c>
      <c r="AB32" s="38" t="e">
        <f t="shared" si="8"/>
        <v>#REF!</v>
      </c>
      <c r="AC32" s="85" t="e">
        <f t="shared" si="19"/>
        <v>#REF!</v>
      </c>
      <c r="AD32" s="38">
        <f t="shared" si="20"/>
        <v>52791.12</v>
      </c>
      <c r="AE32" s="38" t="e">
        <f t="shared" si="21"/>
        <v>#REF!</v>
      </c>
      <c r="AF32" s="85" t="e">
        <f t="shared" si="22"/>
        <v>#REF!</v>
      </c>
      <c r="AG32" s="38">
        <f t="shared" si="23"/>
        <v>52791.12</v>
      </c>
      <c r="AH32" s="38" t="e">
        <f t="shared" si="9"/>
        <v>#REF!</v>
      </c>
      <c r="AI32" s="85" t="e">
        <f t="shared" si="24"/>
        <v>#REF!</v>
      </c>
      <c r="AJ32" s="38">
        <f t="shared" si="10"/>
        <v>52791.12</v>
      </c>
      <c r="AK32" s="38" t="e">
        <f t="shared" si="11"/>
        <v>#REF!</v>
      </c>
      <c r="AL32" s="85" t="e">
        <f t="shared" si="25"/>
        <v>#REF!</v>
      </c>
    </row>
    <row r="33" spans="1:38" s="40" customFormat="1" ht="15">
      <c r="A33" s="15" t="s">
        <v>62</v>
      </c>
      <c r="B33" s="12" t="s">
        <v>30</v>
      </c>
      <c r="C33" s="12">
        <v>50</v>
      </c>
      <c r="D33" s="12" t="s">
        <v>115</v>
      </c>
      <c r="E33" s="41">
        <v>112242</v>
      </c>
      <c r="F33" s="42">
        <v>1254578</v>
      </c>
      <c r="G33" s="41">
        <f t="shared" si="31"/>
        <v>254704.5454545454</v>
      </c>
      <c r="H33" s="41">
        <f t="shared" si="0"/>
        <v>121862.74285714288</v>
      </c>
      <c r="I33" s="41">
        <f t="shared" si="29"/>
        <v>1631145.2883116882</v>
      </c>
      <c r="J33" s="38">
        <f t="shared" si="26"/>
        <v>415750</v>
      </c>
      <c r="K33" s="38">
        <f t="shared" si="30"/>
        <v>670454.5454545454</v>
      </c>
      <c r="L33" s="38">
        <f t="shared" si="27"/>
        <v>0</v>
      </c>
      <c r="M33" s="52">
        <f t="shared" si="12"/>
        <v>234104.74285714288</v>
      </c>
      <c r="N33" s="52">
        <f t="shared" si="13"/>
        <v>726586</v>
      </c>
      <c r="O33" s="38">
        <f t="shared" si="14"/>
        <v>288636.3636363636</v>
      </c>
      <c r="P33" s="38" t="e">
        <f t="shared" si="15"/>
        <v>#REF!</v>
      </c>
      <c r="Q33" s="85" t="e">
        <f t="shared" si="28"/>
        <v>#REF!</v>
      </c>
      <c r="R33" s="38">
        <f t="shared" si="1"/>
        <v>275000</v>
      </c>
      <c r="S33" s="38" t="e">
        <f t="shared" si="2"/>
        <v>#REF!</v>
      </c>
      <c r="T33" s="85" t="e">
        <f t="shared" si="16"/>
        <v>#REF!</v>
      </c>
      <c r="U33" s="38">
        <f t="shared" si="3"/>
        <v>275000</v>
      </c>
      <c r="V33" s="38" t="e">
        <f t="shared" si="4"/>
        <v>#REF!</v>
      </c>
      <c r="W33" s="85" t="e">
        <f t="shared" si="17"/>
        <v>#REF!</v>
      </c>
      <c r="X33" s="38">
        <f t="shared" si="5"/>
        <v>256818.1818181818</v>
      </c>
      <c r="Y33" s="38" t="e">
        <f t="shared" si="6"/>
        <v>#REF!</v>
      </c>
      <c r="Z33" s="85" t="e">
        <f t="shared" si="18"/>
        <v>#REF!</v>
      </c>
      <c r="AA33" s="38">
        <f t="shared" si="7"/>
        <v>256818.1818181818</v>
      </c>
      <c r="AB33" s="38" t="e">
        <f t="shared" si="8"/>
        <v>#REF!</v>
      </c>
      <c r="AC33" s="85" t="e">
        <f t="shared" si="19"/>
        <v>#REF!</v>
      </c>
      <c r="AD33" s="38">
        <f t="shared" si="20"/>
        <v>302272.7272727272</v>
      </c>
      <c r="AE33" s="38" t="e">
        <f t="shared" si="21"/>
        <v>#REF!</v>
      </c>
      <c r="AF33" s="85" t="e">
        <f t="shared" si="22"/>
        <v>#REF!</v>
      </c>
      <c r="AG33" s="38">
        <f t="shared" si="23"/>
        <v>325000</v>
      </c>
      <c r="AH33" s="38" t="e">
        <f t="shared" si="9"/>
        <v>#REF!</v>
      </c>
      <c r="AI33" s="85" t="e">
        <f t="shared" si="24"/>
        <v>#REF!</v>
      </c>
      <c r="AJ33" s="38">
        <f t="shared" si="10"/>
        <v>311363.6363636364</v>
      </c>
      <c r="AK33" s="38" t="e">
        <f t="shared" si="11"/>
        <v>#REF!</v>
      </c>
      <c r="AL33" s="85" t="e">
        <f t="shared" si="25"/>
        <v>#REF!</v>
      </c>
    </row>
    <row r="34" spans="1:38" s="40" customFormat="1" ht="15">
      <c r="A34" s="15" t="s">
        <v>111</v>
      </c>
      <c r="B34" s="12" t="s">
        <v>30</v>
      </c>
      <c r="C34" s="12">
        <v>127.5</v>
      </c>
      <c r="D34" s="12" t="s">
        <v>116</v>
      </c>
      <c r="E34" s="41">
        <v>108001</v>
      </c>
      <c r="F34" s="42">
        <v>2350193</v>
      </c>
      <c r="G34" s="41">
        <f t="shared" si="31"/>
        <v>23205</v>
      </c>
      <c r="H34" s="41">
        <f t="shared" si="0"/>
        <v>117258.22857142858</v>
      </c>
      <c r="I34" s="41">
        <f t="shared" si="29"/>
        <v>2490656.2285714285</v>
      </c>
      <c r="J34" s="38">
        <f t="shared" si="26"/>
        <v>114112.5</v>
      </c>
      <c r="K34" s="38">
        <f t="shared" si="30"/>
        <v>0</v>
      </c>
      <c r="L34" s="38">
        <f t="shared" si="27"/>
        <v>137317.5</v>
      </c>
      <c r="M34" s="52">
        <f t="shared" si="12"/>
        <v>225259.22857142857</v>
      </c>
      <c r="N34" s="52">
        <f t="shared" si="13"/>
        <v>2128079.5</v>
      </c>
      <c r="O34" s="38">
        <f t="shared" si="14"/>
        <v>21037.5</v>
      </c>
      <c r="P34" s="38" t="e">
        <f t="shared" si="15"/>
        <v>#REF!</v>
      </c>
      <c r="Q34" s="85" t="e">
        <f t="shared" si="28"/>
        <v>#REF!</v>
      </c>
      <c r="R34" s="38">
        <f t="shared" si="1"/>
        <v>21037.5</v>
      </c>
      <c r="S34" s="38" t="e">
        <f t="shared" si="2"/>
        <v>#REF!</v>
      </c>
      <c r="T34" s="85" t="e">
        <f t="shared" si="16"/>
        <v>#REF!</v>
      </c>
      <c r="U34" s="38">
        <f t="shared" si="3"/>
        <v>21037.5</v>
      </c>
      <c r="V34" s="38" t="e">
        <f t="shared" si="4"/>
        <v>#REF!</v>
      </c>
      <c r="W34" s="85" t="e">
        <f t="shared" si="17"/>
        <v>#REF!</v>
      </c>
      <c r="X34" s="38">
        <f t="shared" si="5"/>
        <v>21037.5</v>
      </c>
      <c r="Y34" s="38" t="e">
        <f t="shared" si="6"/>
        <v>#REF!</v>
      </c>
      <c r="Z34" s="85" t="e">
        <f t="shared" si="18"/>
        <v>#REF!</v>
      </c>
      <c r="AA34" s="38">
        <f t="shared" si="7"/>
        <v>28942.5</v>
      </c>
      <c r="AB34" s="38" t="e">
        <f t="shared" si="8"/>
        <v>#REF!</v>
      </c>
      <c r="AC34" s="85" t="e">
        <f t="shared" si="19"/>
        <v>#REF!</v>
      </c>
      <c r="AD34" s="38">
        <f t="shared" si="20"/>
        <v>28942.5</v>
      </c>
      <c r="AE34" s="38" t="e">
        <f t="shared" si="21"/>
        <v>#REF!</v>
      </c>
      <c r="AF34" s="85" t="e">
        <f t="shared" si="22"/>
        <v>#REF!</v>
      </c>
      <c r="AG34" s="38">
        <f t="shared" si="23"/>
        <v>28942.5</v>
      </c>
      <c r="AH34" s="38" t="e">
        <f t="shared" si="9"/>
        <v>#REF!</v>
      </c>
      <c r="AI34" s="85" t="e">
        <f t="shared" si="24"/>
        <v>#REF!</v>
      </c>
      <c r="AJ34" s="38">
        <f t="shared" si="10"/>
        <v>28942.5</v>
      </c>
      <c r="AK34" s="38" t="e">
        <f t="shared" si="11"/>
        <v>#REF!</v>
      </c>
      <c r="AL34" s="85" t="e">
        <f t="shared" si="25"/>
        <v>#REF!</v>
      </c>
    </row>
    <row r="35" spans="1:38" s="40" customFormat="1" ht="15">
      <c r="A35" s="15" t="s">
        <v>63</v>
      </c>
      <c r="B35" s="12" t="s">
        <v>30</v>
      </c>
      <c r="C35" s="12"/>
      <c r="D35" s="12"/>
      <c r="E35" s="41">
        <v>48658</v>
      </c>
      <c r="F35" s="42">
        <v>52050</v>
      </c>
      <c r="G35" s="41">
        <f>IF(D35="diezel",C35*$E$9,IF(D35="x¨ng",C35*$E$6,IF(D35="kwh",C35*$E$7,C35*$E$8)))</f>
        <v>0</v>
      </c>
      <c r="H35" s="41">
        <f>+E35*$E$10</f>
        <v>52828.68571428572</v>
      </c>
      <c r="I35" s="41">
        <f t="shared" si="29"/>
        <v>104878.68571428572</v>
      </c>
      <c r="J35" s="38">
        <f t="shared" si="26"/>
        <v>0</v>
      </c>
      <c r="K35" s="38">
        <f t="shared" si="30"/>
        <v>0</v>
      </c>
      <c r="L35" s="38">
        <f t="shared" si="27"/>
        <v>0</v>
      </c>
      <c r="M35" s="52">
        <f t="shared" si="12"/>
        <v>101486.68571428572</v>
      </c>
      <c r="N35" s="52">
        <f t="shared" si="13"/>
        <v>3392</v>
      </c>
      <c r="O35" s="38">
        <f t="shared" si="14"/>
        <v>0</v>
      </c>
      <c r="P35" s="38" t="e">
        <f t="shared" si="15"/>
        <v>#REF!</v>
      </c>
      <c r="Q35" s="85" t="e">
        <f t="shared" si="28"/>
        <v>#REF!</v>
      </c>
      <c r="R35" s="38">
        <f t="shared" si="1"/>
        <v>0</v>
      </c>
      <c r="S35" s="38" t="e">
        <f t="shared" si="2"/>
        <v>#REF!</v>
      </c>
      <c r="T35" s="85" t="e">
        <f t="shared" si="16"/>
        <v>#REF!</v>
      </c>
      <c r="U35" s="38">
        <f t="shared" si="3"/>
        <v>0</v>
      </c>
      <c r="V35" s="38" t="e">
        <f t="shared" si="4"/>
        <v>#REF!</v>
      </c>
      <c r="W35" s="85" t="e">
        <f t="shared" si="17"/>
        <v>#REF!</v>
      </c>
      <c r="X35" s="38">
        <f t="shared" si="5"/>
        <v>0</v>
      </c>
      <c r="Y35" s="38" t="e">
        <f t="shared" si="6"/>
        <v>#REF!</v>
      </c>
      <c r="Z35" s="85" t="e">
        <f t="shared" si="18"/>
        <v>#REF!</v>
      </c>
      <c r="AA35" s="38">
        <f t="shared" si="7"/>
        <v>0</v>
      </c>
      <c r="AB35" s="38" t="e">
        <f t="shared" si="8"/>
        <v>#REF!</v>
      </c>
      <c r="AC35" s="85" t="e">
        <f t="shared" si="19"/>
        <v>#REF!</v>
      </c>
      <c r="AD35" s="38">
        <f t="shared" si="20"/>
        <v>0</v>
      </c>
      <c r="AE35" s="38" t="e">
        <f t="shared" si="21"/>
        <v>#REF!</v>
      </c>
      <c r="AF35" s="85" t="e">
        <f t="shared" si="22"/>
        <v>#REF!</v>
      </c>
      <c r="AG35" s="38">
        <f t="shared" si="23"/>
        <v>0</v>
      </c>
      <c r="AH35" s="38" t="e">
        <f t="shared" si="9"/>
        <v>#REF!</v>
      </c>
      <c r="AI35" s="85" t="e">
        <f t="shared" si="24"/>
        <v>#REF!</v>
      </c>
      <c r="AJ35" s="38">
        <f t="shared" si="10"/>
        <v>0</v>
      </c>
      <c r="AK35" s="38" t="e">
        <f t="shared" si="11"/>
        <v>#REF!</v>
      </c>
      <c r="AL35" s="85" t="e">
        <f t="shared" si="25"/>
        <v>#REF!</v>
      </c>
    </row>
    <row r="36" spans="1:38" s="40" customFormat="1" ht="15">
      <c r="A36" s="15" t="s">
        <v>64</v>
      </c>
      <c r="B36" s="12" t="s">
        <v>30</v>
      </c>
      <c r="C36" s="12"/>
      <c r="D36" s="12"/>
      <c r="E36" s="41">
        <v>48658</v>
      </c>
      <c r="F36" s="42">
        <v>73736</v>
      </c>
      <c r="G36" s="41">
        <f>IF(D36="diezel",C36*$E$9,IF(D36="x¨ng",C36*$E$6,IF(D36="kwh",C36*$E$7,C36*$E$8)))</f>
        <v>0</v>
      </c>
      <c r="H36" s="41">
        <f>+E36*$E$10</f>
        <v>52828.68571428572</v>
      </c>
      <c r="I36" s="41">
        <f t="shared" si="29"/>
        <v>126564.68571428572</v>
      </c>
      <c r="J36" s="38">
        <f t="shared" si="26"/>
        <v>0</v>
      </c>
      <c r="K36" s="38">
        <f t="shared" si="30"/>
        <v>0</v>
      </c>
      <c r="L36" s="38">
        <f t="shared" si="27"/>
        <v>0</v>
      </c>
      <c r="M36" s="52">
        <f t="shared" si="12"/>
        <v>101486.68571428572</v>
      </c>
      <c r="N36" s="52">
        <f t="shared" si="13"/>
        <v>25078</v>
      </c>
      <c r="O36" s="38">
        <f t="shared" si="14"/>
        <v>0</v>
      </c>
      <c r="P36" s="38" t="e">
        <f t="shared" si="15"/>
        <v>#REF!</v>
      </c>
      <c r="Q36" s="85" t="e">
        <f t="shared" si="28"/>
        <v>#REF!</v>
      </c>
      <c r="R36" s="38">
        <f t="shared" si="1"/>
        <v>0</v>
      </c>
      <c r="S36" s="38" t="e">
        <f t="shared" si="2"/>
        <v>#REF!</v>
      </c>
      <c r="T36" s="85" t="e">
        <f t="shared" si="16"/>
        <v>#REF!</v>
      </c>
      <c r="U36" s="38">
        <f t="shared" si="3"/>
        <v>0</v>
      </c>
      <c r="V36" s="38" t="e">
        <f t="shared" si="4"/>
        <v>#REF!</v>
      </c>
      <c r="W36" s="85" t="e">
        <f t="shared" si="17"/>
        <v>#REF!</v>
      </c>
      <c r="X36" s="38">
        <f t="shared" si="5"/>
        <v>0</v>
      </c>
      <c r="Y36" s="38" t="e">
        <f t="shared" si="6"/>
        <v>#REF!</v>
      </c>
      <c r="Z36" s="85" t="e">
        <f t="shared" si="18"/>
        <v>#REF!</v>
      </c>
      <c r="AA36" s="38">
        <f t="shared" si="7"/>
        <v>0</v>
      </c>
      <c r="AB36" s="38" t="e">
        <f t="shared" si="8"/>
        <v>#REF!</v>
      </c>
      <c r="AC36" s="85" t="e">
        <f t="shared" si="19"/>
        <v>#REF!</v>
      </c>
      <c r="AD36" s="38">
        <f t="shared" si="20"/>
        <v>0</v>
      </c>
      <c r="AE36" s="38" t="e">
        <f t="shared" si="21"/>
        <v>#REF!</v>
      </c>
      <c r="AF36" s="85" t="e">
        <f t="shared" si="22"/>
        <v>#REF!</v>
      </c>
      <c r="AG36" s="38">
        <f t="shared" si="23"/>
        <v>0</v>
      </c>
      <c r="AH36" s="38" t="e">
        <f t="shared" si="9"/>
        <v>#REF!</v>
      </c>
      <c r="AI36" s="85" t="e">
        <f t="shared" si="24"/>
        <v>#REF!</v>
      </c>
      <c r="AJ36" s="38">
        <f t="shared" si="10"/>
        <v>0</v>
      </c>
      <c r="AK36" s="38" t="e">
        <f t="shared" si="11"/>
        <v>#REF!</v>
      </c>
      <c r="AL36" s="85" t="e">
        <f t="shared" si="25"/>
        <v>#REF!</v>
      </c>
    </row>
    <row r="37" spans="1:38" s="40" customFormat="1" ht="15">
      <c r="A37" s="15" t="s">
        <v>65</v>
      </c>
      <c r="B37" s="12" t="s">
        <v>30</v>
      </c>
      <c r="C37" s="12"/>
      <c r="D37" s="12"/>
      <c r="E37" s="41">
        <v>48658</v>
      </c>
      <c r="F37" s="42">
        <v>103051</v>
      </c>
      <c r="G37" s="41">
        <f>IF(D37="diezel",C37*$E$9,IF(D37="x¨ng",C37*$E$6,IF(D37="kwh",C37*$E$7,C37*$E$8)))</f>
        <v>0</v>
      </c>
      <c r="H37" s="41">
        <f>+E37*$E$10</f>
        <v>52828.68571428572</v>
      </c>
      <c r="I37" s="41">
        <f t="shared" si="29"/>
        <v>155879.6857142857</v>
      </c>
      <c r="J37" s="38">
        <f t="shared" si="26"/>
        <v>0</v>
      </c>
      <c r="K37" s="38">
        <f t="shared" si="30"/>
        <v>0</v>
      </c>
      <c r="L37" s="38">
        <f t="shared" si="27"/>
        <v>0</v>
      </c>
      <c r="M37" s="52">
        <f t="shared" si="12"/>
        <v>101486.68571428572</v>
      </c>
      <c r="N37" s="52">
        <f t="shared" si="13"/>
        <v>54392.999999999985</v>
      </c>
      <c r="O37" s="38">
        <f t="shared" si="14"/>
        <v>0</v>
      </c>
      <c r="P37" s="38" t="e">
        <f t="shared" si="15"/>
        <v>#REF!</v>
      </c>
      <c r="Q37" s="85" t="e">
        <f t="shared" si="28"/>
        <v>#REF!</v>
      </c>
      <c r="R37" s="38">
        <f t="shared" si="1"/>
        <v>0</v>
      </c>
      <c r="S37" s="38" t="e">
        <f t="shared" si="2"/>
        <v>#REF!</v>
      </c>
      <c r="T37" s="85" t="e">
        <f t="shared" si="16"/>
        <v>#REF!</v>
      </c>
      <c r="U37" s="38">
        <f t="shared" si="3"/>
        <v>0</v>
      </c>
      <c r="V37" s="38" t="e">
        <f t="shared" si="4"/>
        <v>#REF!</v>
      </c>
      <c r="W37" s="85" t="e">
        <f t="shared" si="17"/>
        <v>#REF!</v>
      </c>
      <c r="X37" s="38">
        <f t="shared" si="5"/>
        <v>0</v>
      </c>
      <c r="Y37" s="38" t="e">
        <f t="shared" si="6"/>
        <v>#REF!</v>
      </c>
      <c r="Z37" s="85" t="e">
        <f t="shared" si="18"/>
        <v>#REF!</v>
      </c>
      <c r="AA37" s="38">
        <f t="shared" si="7"/>
        <v>0</v>
      </c>
      <c r="AB37" s="38" t="e">
        <f t="shared" si="8"/>
        <v>#REF!</v>
      </c>
      <c r="AC37" s="85" t="e">
        <f t="shared" si="19"/>
        <v>#REF!</v>
      </c>
      <c r="AD37" s="38">
        <f t="shared" si="20"/>
        <v>0</v>
      </c>
      <c r="AE37" s="38" t="e">
        <f t="shared" si="21"/>
        <v>#REF!</v>
      </c>
      <c r="AF37" s="85" t="e">
        <f t="shared" si="22"/>
        <v>#REF!</v>
      </c>
      <c r="AG37" s="38">
        <f t="shared" si="23"/>
        <v>0</v>
      </c>
      <c r="AH37" s="38" t="e">
        <f t="shared" si="9"/>
        <v>#REF!</v>
      </c>
      <c r="AI37" s="85" t="e">
        <f t="shared" si="24"/>
        <v>#REF!</v>
      </c>
      <c r="AJ37" s="38">
        <f t="shared" si="10"/>
        <v>0</v>
      </c>
      <c r="AK37" s="38" t="e">
        <f t="shared" si="11"/>
        <v>#REF!</v>
      </c>
      <c r="AL37" s="85" t="e">
        <f t="shared" si="25"/>
        <v>#REF!</v>
      </c>
    </row>
    <row r="38" spans="1:38" s="40" customFormat="1" ht="15">
      <c r="A38" s="15" t="s">
        <v>6</v>
      </c>
      <c r="B38" s="12" t="s">
        <v>30</v>
      </c>
      <c r="C38" s="12">
        <v>64.8</v>
      </c>
      <c r="D38" s="12" t="s">
        <v>115</v>
      </c>
      <c r="E38" s="44">
        <v>98673</v>
      </c>
      <c r="F38" s="42">
        <v>1198881</v>
      </c>
      <c r="G38" s="41">
        <f>IF(D38="diezel",C38*$E$9,IF(D38="x¨ng",C38*$E$6,IF(D38="kwh",C38*$E$7,C38*$E$8)))</f>
        <v>330097.0909090908</v>
      </c>
      <c r="H38" s="41">
        <f>+E38*$E$10</f>
        <v>107130.68571428573</v>
      </c>
      <c r="I38" s="41">
        <f t="shared" si="29"/>
        <v>1636108.7766233766</v>
      </c>
      <c r="J38" s="38">
        <f t="shared" si="26"/>
        <v>538812</v>
      </c>
      <c r="K38" s="38">
        <f t="shared" si="30"/>
        <v>868909.0909090908</v>
      </c>
      <c r="L38" s="38">
        <f t="shared" si="27"/>
        <v>0</v>
      </c>
      <c r="M38" s="52">
        <f t="shared" si="12"/>
        <v>205803.68571428573</v>
      </c>
      <c r="N38" s="52">
        <f t="shared" si="13"/>
        <v>561396</v>
      </c>
      <c r="O38" s="38">
        <f t="shared" si="14"/>
        <v>374072.72727272724</v>
      </c>
      <c r="P38" s="38" t="e">
        <f t="shared" si="15"/>
        <v>#REF!</v>
      </c>
      <c r="Q38" s="85" t="e">
        <f t="shared" si="28"/>
        <v>#REF!</v>
      </c>
      <c r="R38" s="38">
        <f t="shared" si="1"/>
        <v>356400</v>
      </c>
      <c r="S38" s="38" t="e">
        <f t="shared" si="2"/>
        <v>#REF!</v>
      </c>
      <c r="T38" s="85" t="e">
        <f t="shared" si="16"/>
        <v>#REF!</v>
      </c>
      <c r="U38" s="38">
        <f t="shared" si="3"/>
        <v>356400</v>
      </c>
      <c r="V38" s="38" t="e">
        <f t="shared" si="4"/>
        <v>#REF!</v>
      </c>
      <c r="W38" s="85" t="e">
        <f t="shared" si="17"/>
        <v>#REF!</v>
      </c>
      <c r="X38" s="38">
        <f t="shared" si="5"/>
        <v>332836.3636363636</v>
      </c>
      <c r="Y38" s="38" t="e">
        <f t="shared" si="6"/>
        <v>#REF!</v>
      </c>
      <c r="Z38" s="85" t="e">
        <f t="shared" si="18"/>
        <v>#REF!</v>
      </c>
      <c r="AA38" s="38">
        <f t="shared" si="7"/>
        <v>332836.3636363636</v>
      </c>
      <c r="AB38" s="38" t="e">
        <f t="shared" si="8"/>
        <v>#REF!</v>
      </c>
      <c r="AC38" s="85" t="e">
        <f t="shared" si="19"/>
        <v>#REF!</v>
      </c>
      <c r="AD38" s="38">
        <f t="shared" si="20"/>
        <v>391745.4545454545</v>
      </c>
      <c r="AE38" s="38" t="e">
        <f t="shared" si="21"/>
        <v>#REF!</v>
      </c>
      <c r="AF38" s="85" t="e">
        <f t="shared" si="22"/>
        <v>#REF!</v>
      </c>
      <c r="AG38" s="38">
        <f t="shared" si="23"/>
        <v>421200</v>
      </c>
      <c r="AH38" s="38" t="e">
        <f t="shared" si="9"/>
        <v>#REF!</v>
      </c>
      <c r="AI38" s="85" t="e">
        <f t="shared" si="24"/>
        <v>#REF!</v>
      </c>
      <c r="AJ38" s="38">
        <f t="shared" si="10"/>
        <v>403527.27272727276</v>
      </c>
      <c r="AK38" s="38" t="e">
        <f t="shared" si="11"/>
        <v>#REF!</v>
      </c>
      <c r="AL38" s="85" t="e">
        <f t="shared" si="25"/>
        <v>#REF!</v>
      </c>
    </row>
    <row r="39" spans="1:38" s="40" customFormat="1" ht="15">
      <c r="A39" s="15" t="s">
        <v>5</v>
      </c>
      <c r="B39" s="12" t="s">
        <v>30</v>
      </c>
      <c r="C39" s="12">
        <v>78.3</v>
      </c>
      <c r="D39" s="12" t="s">
        <v>115</v>
      </c>
      <c r="E39" s="44">
        <v>114786</v>
      </c>
      <c r="F39" s="42">
        <v>1623483</v>
      </c>
      <c r="G39" s="41">
        <f>IF(D39="diezel",C39*$E$9,IF(D39="x¨ng",C39*$E$6,IF(D39="kwh",C39*$E$7,C39*$E$8)))</f>
        <v>398867.3181818181</v>
      </c>
      <c r="H39" s="41">
        <f>+E39*$E$10</f>
        <v>124624.80000000002</v>
      </c>
      <c r="I39" s="41">
        <f t="shared" si="29"/>
        <v>2146975.118181818</v>
      </c>
      <c r="J39" s="38">
        <f t="shared" si="26"/>
        <v>651064.5</v>
      </c>
      <c r="K39" s="38">
        <f t="shared" si="30"/>
        <v>1049931.8181818181</v>
      </c>
      <c r="L39" s="38">
        <f t="shared" si="27"/>
        <v>0</v>
      </c>
      <c r="M39" s="52">
        <f t="shared" si="12"/>
        <v>239410.80000000002</v>
      </c>
      <c r="N39" s="52">
        <f t="shared" si="13"/>
        <v>857632.5</v>
      </c>
      <c r="O39" s="38">
        <f t="shared" si="14"/>
        <v>452004.5454545454</v>
      </c>
      <c r="P39" s="38" t="e">
        <f t="shared" si="15"/>
        <v>#REF!</v>
      </c>
      <c r="Q39" s="85" t="e">
        <f t="shared" si="28"/>
        <v>#REF!</v>
      </c>
      <c r="R39" s="38">
        <f t="shared" si="1"/>
        <v>430650</v>
      </c>
      <c r="S39" s="38" t="e">
        <f t="shared" si="2"/>
        <v>#REF!</v>
      </c>
      <c r="T39" s="85" t="e">
        <f t="shared" si="16"/>
        <v>#REF!</v>
      </c>
      <c r="U39" s="38">
        <f t="shared" si="3"/>
        <v>430650</v>
      </c>
      <c r="V39" s="38" t="e">
        <f t="shared" si="4"/>
        <v>#REF!</v>
      </c>
      <c r="W39" s="85" t="e">
        <f t="shared" si="17"/>
        <v>#REF!</v>
      </c>
      <c r="X39" s="38">
        <f t="shared" si="5"/>
        <v>402177.2727272727</v>
      </c>
      <c r="Y39" s="38" t="e">
        <f t="shared" si="6"/>
        <v>#REF!</v>
      </c>
      <c r="Z39" s="85" t="e">
        <f t="shared" si="18"/>
        <v>#REF!</v>
      </c>
      <c r="AA39" s="38">
        <f t="shared" si="7"/>
        <v>402177.2727272727</v>
      </c>
      <c r="AB39" s="38" t="e">
        <f t="shared" si="8"/>
        <v>#REF!</v>
      </c>
      <c r="AC39" s="85" t="e">
        <f t="shared" si="19"/>
        <v>#REF!</v>
      </c>
      <c r="AD39" s="38">
        <f t="shared" si="20"/>
        <v>473359.09090909077</v>
      </c>
      <c r="AE39" s="38" t="e">
        <f t="shared" si="21"/>
        <v>#REF!</v>
      </c>
      <c r="AF39" s="85" t="e">
        <f t="shared" si="22"/>
        <v>#REF!</v>
      </c>
      <c r="AG39" s="38">
        <f t="shared" si="23"/>
        <v>508950</v>
      </c>
      <c r="AH39" s="38" t="e">
        <f t="shared" si="9"/>
        <v>#REF!</v>
      </c>
      <c r="AI39" s="85" t="e">
        <f t="shared" si="24"/>
        <v>#REF!</v>
      </c>
      <c r="AJ39" s="38">
        <f t="shared" si="10"/>
        <v>487595.4545454546</v>
      </c>
      <c r="AK39" s="38" t="e">
        <f t="shared" si="11"/>
        <v>#REF!</v>
      </c>
      <c r="AL39" s="85" t="e">
        <f t="shared" si="25"/>
        <v>#REF!</v>
      </c>
    </row>
    <row r="40" spans="1:38" s="40" customFormat="1" ht="15">
      <c r="A40" s="15" t="s">
        <v>7</v>
      </c>
      <c r="B40" s="12" t="s">
        <v>30</v>
      </c>
      <c r="C40" s="12">
        <v>82.62</v>
      </c>
      <c r="D40" s="12" t="s">
        <v>115</v>
      </c>
      <c r="E40" s="44">
        <v>114786</v>
      </c>
      <c r="F40" s="42">
        <v>1677911</v>
      </c>
      <c r="G40" s="41">
        <f t="shared" si="31"/>
        <v>420873.79090909084</v>
      </c>
      <c r="H40" s="41">
        <f t="shared" si="0"/>
        <v>124624.80000000002</v>
      </c>
      <c r="I40" s="41">
        <f t="shared" si="29"/>
        <v>2223409.590909091</v>
      </c>
      <c r="J40" s="38">
        <f t="shared" si="26"/>
        <v>686985.3</v>
      </c>
      <c r="K40" s="38">
        <f t="shared" si="30"/>
        <v>1107859.0909090908</v>
      </c>
      <c r="L40" s="38">
        <f t="shared" si="27"/>
        <v>0</v>
      </c>
      <c r="M40" s="52">
        <f t="shared" si="12"/>
        <v>239410.80000000002</v>
      </c>
      <c r="N40" s="52">
        <f t="shared" si="13"/>
        <v>876139.7</v>
      </c>
      <c r="O40" s="38">
        <f t="shared" si="14"/>
        <v>476942.72727272724</v>
      </c>
      <c r="P40" s="38" t="e">
        <f t="shared" si="15"/>
        <v>#REF!</v>
      </c>
      <c r="Q40" s="85" t="e">
        <f t="shared" si="28"/>
        <v>#REF!</v>
      </c>
      <c r="R40" s="38">
        <f t="shared" si="1"/>
        <v>454410</v>
      </c>
      <c r="S40" s="38" t="e">
        <f t="shared" si="2"/>
        <v>#REF!</v>
      </c>
      <c r="T40" s="85" t="e">
        <f t="shared" si="16"/>
        <v>#REF!</v>
      </c>
      <c r="U40" s="38">
        <f t="shared" si="3"/>
        <v>454410</v>
      </c>
      <c r="V40" s="38" t="e">
        <f t="shared" si="4"/>
        <v>#REF!</v>
      </c>
      <c r="W40" s="85" t="e">
        <f t="shared" si="17"/>
        <v>#REF!</v>
      </c>
      <c r="X40" s="38">
        <f t="shared" si="5"/>
        <v>424366.36363636365</v>
      </c>
      <c r="Y40" s="38" t="e">
        <f t="shared" si="6"/>
        <v>#REF!</v>
      </c>
      <c r="Z40" s="85" t="e">
        <f t="shared" si="18"/>
        <v>#REF!</v>
      </c>
      <c r="AA40" s="38">
        <f t="shared" si="7"/>
        <v>424366.36363636365</v>
      </c>
      <c r="AB40" s="38" t="e">
        <f t="shared" si="8"/>
        <v>#REF!</v>
      </c>
      <c r="AC40" s="85" t="e">
        <f t="shared" si="19"/>
        <v>#REF!</v>
      </c>
      <c r="AD40" s="38">
        <f t="shared" si="20"/>
        <v>499475.4545454545</v>
      </c>
      <c r="AE40" s="38" t="e">
        <f t="shared" si="21"/>
        <v>#REF!</v>
      </c>
      <c r="AF40" s="85" t="e">
        <f t="shared" si="22"/>
        <v>#REF!</v>
      </c>
      <c r="AG40" s="38">
        <f t="shared" si="23"/>
        <v>537030</v>
      </c>
      <c r="AH40" s="38" t="e">
        <f t="shared" si="9"/>
        <v>#REF!</v>
      </c>
      <c r="AI40" s="85" t="e">
        <f t="shared" si="24"/>
        <v>#REF!</v>
      </c>
      <c r="AJ40" s="38">
        <f t="shared" si="10"/>
        <v>514497.2727272728</v>
      </c>
      <c r="AK40" s="38" t="e">
        <f t="shared" si="11"/>
        <v>#REF!</v>
      </c>
      <c r="AL40" s="85" t="e">
        <f t="shared" si="25"/>
        <v>#REF!</v>
      </c>
    </row>
    <row r="41" spans="1:38" s="40" customFormat="1" ht="15">
      <c r="A41" s="15" t="s">
        <v>66</v>
      </c>
      <c r="B41" s="12" t="s">
        <v>30</v>
      </c>
      <c r="C41" s="12">
        <v>113.22</v>
      </c>
      <c r="D41" s="12" t="s">
        <v>115</v>
      </c>
      <c r="E41" s="44">
        <v>114786</v>
      </c>
      <c r="F41" s="42">
        <v>2070668</v>
      </c>
      <c r="G41" s="41">
        <f>IF(D41="diezel",C41*$E$9,IF(D41="x¨ng",C41*$E$6,IF(D41="kwh",C41*$E$7,C41*$E$8)))</f>
        <v>576752.9727272727</v>
      </c>
      <c r="H41" s="41">
        <f t="shared" si="0"/>
        <v>124624.80000000002</v>
      </c>
      <c r="I41" s="41">
        <f t="shared" si="29"/>
        <v>2772045.7727272725</v>
      </c>
      <c r="J41" s="38">
        <f t="shared" si="26"/>
        <v>941424.3</v>
      </c>
      <c r="K41" s="38">
        <f t="shared" si="30"/>
        <v>1518177.2727272727</v>
      </c>
      <c r="L41" s="38">
        <f t="shared" si="27"/>
        <v>0</v>
      </c>
      <c r="M41" s="52">
        <f t="shared" si="12"/>
        <v>239410.80000000002</v>
      </c>
      <c r="N41" s="52">
        <f t="shared" si="13"/>
        <v>1014457.6999999997</v>
      </c>
      <c r="O41" s="38">
        <f t="shared" si="14"/>
        <v>653588.1818181818</v>
      </c>
      <c r="P41" s="38" t="e">
        <f t="shared" si="15"/>
        <v>#REF!</v>
      </c>
      <c r="Q41" s="85" t="e">
        <f t="shared" si="28"/>
        <v>#REF!</v>
      </c>
      <c r="R41" s="38">
        <f t="shared" si="1"/>
        <v>622710</v>
      </c>
      <c r="S41" s="38" t="e">
        <f t="shared" si="2"/>
        <v>#REF!</v>
      </c>
      <c r="T41" s="85" t="e">
        <f t="shared" si="16"/>
        <v>#REF!</v>
      </c>
      <c r="U41" s="38">
        <f t="shared" si="3"/>
        <v>622710</v>
      </c>
      <c r="V41" s="38" t="e">
        <f t="shared" si="4"/>
        <v>#REF!</v>
      </c>
      <c r="W41" s="85" t="e">
        <f t="shared" si="17"/>
        <v>#REF!</v>
      </c>
      <c r="X41" s="38">
        <f t="shared" si="5"/>
        <v>581539.0909090908</v>
      </c>
      <c r="Y41" s="38" t="e">
        <f t="shared" si="6"/>
        <v>#REF!</v>
      </c>
      <c r="Z41" s="85" t="e">
        <f t="shared" si="18"/>
        <v>#REF!</v>
      </c>
      <c r="AA41" s="38">
        <f t="shared" si="7"/>
        <v>581539.0909090908</v>
      </c>
      <c r="AB41" s="38" t="e">
        <f t="shared" si="8"/>
        <v>#REF!</v>
      </c>
      <c r="AC41" s="85" t="e">
        <f t="shared" si="19"/>
        <v>#REF!</v>
      </c>
      <c r="AD41" s="38">
        <f t="shared" si="20"/>
        <v>684466.3636363635</v>
      </c>
      <c r="AE41" s="38" t="e">
        <f t="shared" si="21"/>
        <v>#REF!</v>
      </c>
      <c r="AF41" s="85" t="e">
        <f t="shared" si="22"/>
        <v>#REF!</v>
      </c>
      <c r="AG41" s="38">
        <f t="shared" si="23"/>
        <v>735930</v>
      </c>
      <c r="AH41" s="38" t="e">
        <f t="shared" si="9"/>
        <v>#REF!</v>
      </c>
      <c r="AI41" s="85" t="e">
        <f t="shared" si="24"/>
        <v>#REF!</v>
      </c>
      <c r="AJ41" s="38">
        <f t="shared" si="10"/>
        <v>705051.8181818182</v>
      </c>
      <c r="AK41" s="38" t="e">
        <f t="shared" si="11"/>
        <v>#REF!</v>
      </c>
      <c r="AL41" s="85" t="e">
        <f t="shared" si="25"/>
        <v>#REF!</v>
      </c>
    </row>
    <row r="42" spans="1:38" s="40" customFormat="1" ht="15">
      <c r="A42" s="15" t="s">
        <v>67</v>
      </c>
      <c r="B42" s="12" t="s">
        <v>30</v>
      </c>
      <c r="C42" s="12">
        <v>113.2</v>
      </c>
      <c r="D42" s="12" t="s">
        <v>115</v>
      </c>
      <c r="E42" s="44">
        <v>114786</v>
      </c>
      <c r="F42" s="42">
        <v>2022135</v>
      </c>
      <c r="G42" s="41">
        <f>IF(D42="diezel",C42*$E$9,IF(D42="x¨ng",C42*$E$6,IF(D42="kwh",C42*$E$7,C42*$E$8)))</f>
        <v>576651.0909090908</v>
      </c>
      <c r="H42" s="41">
        <f t="shared" si="0"/>
        <v>124624.80000000002</v>
      </c>
      <c r="I42" s="41">
        <f t="shared" si="29"/>
        <v>2723410.8909090906</v>
      </c>
      <c r="J42" s="38">
        <f t="shared" si="26"/>
        <v>941258</v>
      </c>
      <c r="K42" s="38">
        <f t="shared" si="30"/>
        <v>1517909.0909090908</v>
      </c>
      <c r="L42" s="38">
        <f t="shared" si="27"/>
        <v>0</v>
      </c>
      <c r="M42" s="52">
        <f t="shared" si="12"/>
        <v>239410.80000000002</v>
      </c>
      <c r="N42" s="52">
        <f t="shared" si="13"/>
        <v>966090.9999999998</v>
      </c>
      <c r="O42" s="38">
        <f t="shared" si="14"/>
        <v>653472.7272727272</v>
      </c>
      <c r="P42" s="38" t="e">
        <f t="shared" si="15"/>
        <v>#REF!</v>
      </c>
      <c r="Q42" s="85" t="e">
        <f t="shared" si="28"/>
        <v>#REF!</v>
      </c>
      <c r="R42" s="38">
        <f t="shared" si="1"/>
        <v>622600</v>
      </c>
      <c r="S42" s="38" t="e">
        <f t="shared" si="2"/>
        <v>#REF!</v>
      </c>
      <c r="T42" s="85" t="e">
        <f t="shared" si="16"/>
        <v>#REF!</v>
      </c>
      <c r="U42" s="38">
        <f t="shared" si="3"/>
        <v>622600</v>
      </c>
      <c r="V42" s="38" t="e">
        <f t="shared" si="4"/>
        <v>#REF!</v>
      </c>
      <c r="W42" s="85" t="e">
        <f t="shared" si="17"/>
        <v>#REF!</v>
      </c>
      <c r="X42" s="38">
        <f t="shared" si="5"/>
        <v>581436.3636363636</v>
      </c>
      <c r="Y42" s="38" t="e">
        <f t="shared" si="6"/>
        <v>#REF!</v>
      </c>
      <c r="Z42" s="85" t="e">
        <f t="shared" si="18"/>
        <v>#REF!</v>
      </c>
      <c r="AA42" s="38">
        <f t="shared" si="7"/>
        <v>581436.3636363636</v>
      </c>
      <c r="AB42" s="38" t="e">
        <f t="shared" si="8"/>
        <v>#REF!</v>
      </c>
      <c r="AC42" s="85" t="e">
        <f t="shared" si="19"/>
        <v>#REF!</v>
      </c>
      <c r="AD42" s="38">
        <f t="shared" si="20"/>
        <v>684345.4545454544</v>
      </c>
      <c r="AE42" s="38" t="e">
        <f t="shared" si="21"/>
        <v>#REF!</v>
      </c>
      <c r="AF42" s="85" t="e">
        <f t="shared" si="22"/>
        <v>#REF!</v>
      </c>
      <c r="AG42" s="38">
        <f t="shared" si="23"/>
        <v>735800</v>
      </c>
      <c r="AH42" s="38" t="e">
        <f t="shared" si="9"/>
        <v>#REF!</v>
      </c>
      <c r="AI42" s="85" t="e">
        <f t="shared" si="24"/>
        <v>#REF!</v>
      </c>
      <c r="AJ42" s="38">
        <f t="shared" si="10"/>
        <v>704927.2727272728</v>
      </c>
      <c r="AK42" s="38" t="e">
        <f t="shared" si="11"/>
        <v>#REF!</v>
      </c>
      <c r="AL42" s="85" t="e">
        <f t="shared" si="25"/>
        <v>#REF!</v>
      </c>
    </row>
    <row r="43" spans="1:38" s="40" customFormat="1" ht="15">
      <c r="A43" s="15" t="s">
        <v>8</v>
      </c>
      <c r="B43" s="12" t="s">
        <v>30</v>
      </c>
      <c r="C43" s="12">
        <v>56.4</v>
      </c>
      <c r="D43" s="12" t="s">
        <v>115</v>
      </c>
      <c r="E43" s="41">
        <v>147331</v>
      </c>
      <c r="F43" s="42">
        <v>1062133</v>
      </c>
      <c r="G43" s="41">
        <f t="shared" si="31"/>
        <v>287306.72727272724</v>
      </c>
      <c r="H43" s="41">
        <f t="shared" si="0"/>
        <v>159959.37142857144</v>
      </c>
      <c r="I43" s="41">
        <f t="shared" si="29"/>
        <v>1509399.0987012987</v>
      </c>
      <c r="J43" s="38">
        <f t="shared" si="26"/>
        <v>468966</v>
      </c>
      <c r="K43" s="38">
        <f t="shared" si="30"/>
        <v>756272.7272727272</v>
      </c>
      <c r="L43" s="38">
        <f t="shared" si="27"/>
        <v>0</v>
      </c>
      <c r="M43" s="52">
        <f t="shared" si="12"/>
        <v>307290.3714285714</v>
      </c>
      <c r="N43" s="52">
        <f t="shared" si="13"/>
        <v>445836</v>
      </c>
      <c r="O43" s="38">
        <f t="shared" si="14"/>
        <v>325581.8181818181</v>
      </c>
      <c r="P43" s="38" t="e">
        <f t="shared" si="15"/>
        <v>#REF!</v>
      </c>
      <c r="Q43" s="85" t="e">
        <f t="shared" si="28"/>
        <v>#REF!</v>
      </c>
      <c r="R43" s="38">
        <f t="shared" si="1"/>
        <v>310200</v>
      </c>
      <c r="S43" s="38" t="e">
        <f t="shared" si="2"/>
        <v>#REF!</v>
      </c>
      <c r="T43" s="85" t="e">
        <f t="shared" si="16"/>
        <v>#REF!</v>
      </c>
      <c r="U43" s="38">
        <f t="shared" si="3"/>
        <v>310200</v>
      </c>
      <c r="V43" s="38" t="e">
        <f t="shared" si="4"/>
        <v>#REF!</v>
      </c>
      <c r="W43" s="85" t="e">
        <f t="shared" si="17"/>
        <v>#REF!</v>
      </c>
      <c r="X43" s="38">
        <f t="shared" si="5"/>
        <v>289690.90909090906</v>
      </c>
      <c r="Y43" s="38" t="e">
        <f t="shared" si="6"/>
        <v>#REF!</v>
      </c>
      <c r="Z43" s="85" t="e">
        <f t="shared" si="18"/>
        <v>#REF!</v>
      </c>
      <c r="AA43" s="38">
        <f t="shared" si="7"/>
        <v>289690.90909090906</v>
      </c>
      <c r="AB43" s="38" t="e">
        <f t="shared" si="8"/>
        <v>#REF!</v>
      </c>
      <c r="AC43" s="85" t="e">
        <f t="shared" si="19"/>
        <v>#REF!</v>
      </c>
      <c r="AD43" s="38">
        <f t="shared" si="20"/>
        <v>340963.6363636363</v>
      </c>
      <c r="AE43" s="38" t="e">
        <f t="shared" si="21"/>
        <v>#REF!</v>
      </c>
      <c r="AF43" s="85" t="e">
        <f t="shared" si="22"/>
        <v>#REF!</v>
      </c>
      <c r="AG43" s="38">
        <f t="shared" si="23"/>
        <v>366600</v>
      </c>
      <c r="AH43" s="38" t="e">
        <f t="shared" si="9"/>
        <v>#REF!</v>
      </c>
      <c r="AI43" s="85" t="e">
        <f t="shared" si="24"/>
        <v>#REF!</v>
      </c>
      <c r="AJ43" s="38">
        <f t="shared" si="10"/>
        <v>351218.1818181818</v>
      </c>
      <c r="AK43" s="38" t="e">
        <f t="shared" si="11"/>
        <v>#REF!</v>
      </c>
      <c r="AL43" s="85" t="e">
        <f t="shared" si="25"/>
        <v>#REF!</v>
      </c>
    </row>
    <row r="44" spans="1:38" s="40" customFormat="1" ht="15">
      <c r="A44" s="15" t="s">
        <v>9</v>
      </c>
      <c r="B44" s="12" t="s">
        <v>30</v>
      </c>
      <c r="C44" s="12">
        <v>58.5</v>
      </c>
      <c r="D44" s="12" t="s">
        <v>115</v>
      </c>
      <c r="E44" s="41">
        <v>156659</v>
      </c>
      <c r="F44" s="42">
        <v>1138167</v>
      </c>
      <c r="G44" s="41">
        <f t="shared" si="31"/>
        <v>298004.3181818181</v>
      </c>
      <c r="H44" s="41">
        <f t="shared" si="0"/>
        <v>170086.9142857143</v>
      </c>
      <c r="I44" s="41">
        <f t="shared" si="29"/>
        <v>1606258.2324675324</v>
      </c>
      <c r="J44" s="38">
        <f t="shared" si="26"/>
        <v>486427.5</v>
      </c>
      <c r="K44" s="38">
        <f t="shared" si="30"/>
        <v>784431.8181818181</v>
      </c>
      <c r="L44" s="38">
        <f t="shared" si="27"/>
        <v>0</v>
      </c>
      <c r="M44" s="52">
        <f t="shared" si="12"/>
        <v>326745.9142857143</v>
      </c>
      <c r="N44" s="52">
        <f t="shared" si="13"/>
        <v>495080.5</v>
      </c>
      <c r="O44" s="38">
        <f t="shared" si="14"/>
        <v>337704.5454545454</v>
      </c>
      <c r="P44" s="38" t="e">
        <f t="shared" si="15"/>
        <v>#REF!</v>
      </c>
      <c r="Q44" s="85" t="e">
        <f t="shared" si="28"/>
        <v>#REF!</v>
      </c>
      <c r="R44" s="38">
        <f t="shared" si="1"/>
        <v>321750</v>
      </c>
      <c r="S44" s="38" t="e">
        <f t="shared" si="2"/>
        <v>#REF!</v>
      </c>
      <c r="T44" s="85" t="e">
        <f t="shared" si="16"/>
        <v>#REF!</v>
      </c>
      <c r="U44" s="38">
        <f t="shared" si="3"/>
        <v>321750</v>
      </c>
      <c r="V44" s="38" t="e">
        <f t="shared" si="4"/>
        <v>#REF!</v>
      </c>
      <c r="W44" s="85" t="e">
        <f t="shared" si="17"/>
        <v>#REF!</v>
      </c>
      <c r="X44" s="38">
        <f t="shared" si="5"/>
        <v>300477.2727272727</v>
      </c>
      <c r="Y44" s="38" t="e">
        <f t="shared" si="6"/>
        <v>#REF!</v>
      </c>
      <c r="Z44" s="85" t="e">
        <f t="shared" si="18"/>
        <v>#REF!</v>
      </c>
      <c r="AA44" s="38">
        <f t="shared" si="7"/>
        <v>300477.2727272727</v>
      </c>
      <c r="AB44" s="38" t="e">
        <f t="shared" si="8"/>
        <v>#REF!</v>
      </c>
      <c r="AC44" s="85" t="e">
        <f t="shared" si="19"/>
        <v>#REF!</v>
      </c>
      <c r="AD44" s="38">
        <f t="shared" si="20"/>
        <v>353659.0909090908</v>
      </c>
      <c r="AE44" s="38" t="e">
        <f t="shared" si="21"/>
        <v>#REF!</v>
      </c>
      <c r="AF44" s="85" t="e">
        <f t="shared" si="22"/>
        <v>#REF!</v>
      </c>
      <c r="AG44" s="38">
        <f t="shared" si="23"/>
        <v>380250</v>
      </c>
      <c r="AH44" s="38" t="e">
        <f t="shared" si="9"/>
        <v>#REF!</v>
      </c>
      <c r="AI44" s="85" t="e">
        <f t="shared" si="24"/>
        <v>#REF!</v>
      </c>
      <c r="AJ44" s="38">
        <f t="shared" si="10"/>
        <v>364295.4545454546</v>
      </c>
      <c r="AK44" s="38" t="e">
        <f t="shared" si="11"/>
        <v>#REF!</v>
      </c>
      <c r="AL44" s="85" t="e">
        <f t="shared" si="25"/>
        <v>#REF!</v>
      </c>
    </row>
    <row r="45" spans="1:38" s="40" customFormat="1" ht="15">
      <c r="A45" s="15" t="s">
        <v>68</v>
      </c>
      <c r="B45" s="12" t="s">
        <v>30</v>
      </c>
      <c r="C45" s="12">
        <v>64.5</v>
      </c>
      <c r="D45" s="12" t="s">
        <v>115</v>
      </c>
      <c r="E45" s="41">
        <v>206674</v>
      </c>
      <c r="F45" s="42">
        <v>1812362</v>
      </c>
      <c r="G45" s="41">
        <f t="shared" si="31"/>
        <v>328568.8636363636</v>
      </c>
      <c r="H45" s="41">
        <f t="shared" si="0"/>
        <v>224388.9142857143</v>
      </c>
      <c r="I45" s="41">
        <f t="shared" si="29"/>
        <v>2365319.777922078</v>
      </c>
      <c r="J45" s="38">
        <f t="shared" si="26"/>
        <v>536317.5</v>
      </c>
      <c r="K45" s="38">
        <f t="shared" si="30"/>
        <v>864886.3636363635</v>
      </c>
      <c r="L45" s="38">
        <f t="shared" si="27"/>
        <v>0</v>
      </c>
      <c r="M45" s="52">
        <f t="shared" si="12"/>
        <v>431062.9142857143</v>
      </c>
      <c r="N45" s="52">
        <f t="shared" si="13"/>
        <v>1069370.5000000002</v>
      </c>
      <c r="O45" s="38">
        <f t="shared" si="14"/>
        <v>372340.90909090906</v>
      </c>
      <c r="P45" s="38" t="e">
        <f t="shared" si="15"/>
        <v>#REF!</v>
      </c>
      <c r="Q45" s="85" t="e">
        <f t="shared" si="28"/>
        <v>#REF!</v>
      </c>
      <c r="R45" s="38">
        <f t="shared" si="1"/>
        <v>354750</v>
      </c>
      <c r="S45" s="38" t="e">
        <f t="shared" si="2"/>
        <v>#REF!</v>
      </c>
      <c r="T45" s="85" t="e">
        <f t="shared" si="16"/>
        <v>#REF!</v>
      </c>
      <c r="U45" s="38">
        <f t="shared" si="3"/>
        <v>354750</v>
      </c>
      <c r="V45" s="38" t="e">
        <f t="shared" si="4"/>
        <v>#REF!</v>
      </c>
      <c r="W45" s="85" t="e">
        <f t="shared" si="17"/>
        <v>#REF!</v>
      </c>
      <c r="X45" s="38">
        <f t="shared" si="5"/>
        <v>331295.45454545453</v>
      </c>
      <c r="Y45" s="38" t="e">
        <f t="shared" si="6"/>
        <v>#REF!</v>
      </c>
      <c r="Z45" s="85" t="e">
        <f t="shared" si="18"/>
        <v>#REF!</v>
      </c>
      <c r="AA45" s="38">
        <f t="shared" si="7"/>
        <v>331295.45454545453</v>
      </c>
      <c r="AB45" s="38" t="e">
        <f t="shared" si="8"/>
        <v>#REF!</v>
      </c>
      <c r="AC45" s="85" t="e">
        <f t="shared" si="19"/>
        <v>#REF!</v>
      </c>
      <c r="AD45" s="38">
        <f t="shared" si="20"/>
        <v>389931.8181818181</v>
      </c>
      <c r="AE45" s="38" t="e">
        <f t="shared" si="21"/>
        <v>#REF!</v>
      </c>
      <c r="AF45" s="85" t="e">
        <f t="shared" si="22"/>
        <v>#REF!</v>
      </c>
      <c r="AG45" s="38">
        <f t="shared" si="23"/>
        <v>419250</v>
      </c>
      <c r="AH45" s="38" t="e">
        <f t="shared" si="9"/>
        <v>#REF!</v>
      </c>
      <c r="AI45" s="85" t="e">
        <f t="shared" si="24"/>
        <v>#REF!</v>
      </c>
      <c r="AJ45" s="38">
        <f t="shared" si="10"/>
        <v>401659.09090909094</v>
      </c>
      <c r="AK45" s="38" t="e">
        <f t="shared" si="11"/>
        <v>#REF!</v>
      </c>
      <c r="AL45" s="85" t="e">
        <f t="shared" si="25"/>
        <v>#REF!</v>
      </c>
    </row>
    <row r="46" spans="1:38" s="40" customFormat="1" ht="15">
      <c r="A46" s="15" t="s">
        <v>1</v>
      </c>
      <c r="B46" s="12" t="s">
        <v>30</v>
      </c>
      <c r="C46" s="12">
        <v>37.8</v>
      </c>
      <c r="D46" s="12" t="s">
        <v>115</v>
      </c>
      <c r="E46" s="41">
        <v>56800</v>
      </c>
      <c r="F46" s="42">
        <v>738793</v>
      </c>
      <c r="G46" s="41">
        <f t="shared" si="31"/>
        <v>192556.63636363632</v>
      </c>
      <c r="H46" s="41">
        <f t="shared" si="0"/>
        <v>61668.571428571435</v>
      </c>
      <c r="I46" s="41">
        <f t="shared" si="29"/>
        <v>993018.2077922078</v>
      </c>
      <c r="J46" s="38">
        <f t="shared" si="26"/>
        <v>314307</v>
      </c>
      <c r="K46" s="38">
        <f t="shared" si="30"/>
        <v>506863.6363636363</v>
      </c>
      <c r="L46" s="38">
        <f t="shared" si="27"/>
        <v>0</v>
      </c>
      <c r="M46" s="52">
        <f t="shared" si="12"/>
        <v>118468.57142857143</v>
      </c>
      <c r="N46" s="52">
        <f t="shared" si="13"/>
        <v>367686.0000000001</v>
      </c>
      <c r="O46" s="38">
        <f t="shared" si="14"/>
        <v>218209.09090909085</v>
      </c>
      <c r="P46" s="38" t="e">
        <f t="shared" si="15"/>
        <v>#REF!</v>
      </c>
      <c r="Q46" s="85" t="e">
        <f t="shared" si="28"/>
        <v>#REF!</v>
      </c>
      <c r="R46" s="38">
        <f aca="true" t="shared" si="32" ref="R46:R77">IF($D46="diezel",$C46*$L$9,IF($D46="x¨ng",$C46*$L$6,IF($D46="kwh",$C46*$L$7,$C46*$L$8)))</f>
        <v>207899.99999999997</v>
      </c>
      <c r="S46" s="38" t="e">
        <f aca="true" t="shared" si="33" ref="S46:S77">+$M46*$L$10</f>
        <v>#REF!</v>
      </c>
      <c r="T46" s="85" t="e">
        <f t="shared" si="16"/>
        <v>#REF!</v>
      </c>
      <c r="U46" s="38">
        <f aca="true" t="shared" si="34" ref="U46:U77">IF($D46="diezel",$C46*$N$9,IF($D46="x¨ng",$C46*$N$6,IF($D46="kwh",$C46*$N$7,$C46*$N$8)))</f>
        <v>207899.99999999997</v>
      </c>
      <c r="V46" s="38" t="e">
        <f aca="true" t="shared" si="35" ref="V46:V77">+M46*$N$10</f>
        <v>#REF!</v>
      </c>
      <c r="W46" s="85" t="e">
        <f t="shared" si="17"/>
        <v>#REF!</v>
      </c>
      <c r="X46" s="38">
        <f aca="true" t="shared" si="36" ref="X46:X77">IF($D46="diezel",$C46*$P$9,IF($D46="x¨ng",$C46*$P$6,IF($D46="kwh",$C46*$P$7,$C46*$P$8)))</f>
        <v>194154.54545454544</v>
      </c>
      <c r="Y46" s="38" t="e">
        <f aca="true" t="shared" si="37" ref="Y46:Y77">+M46*$P$10</f>
        <v>#REF!</v>
      </c>
      <c r="Z46" s="85" t="e">
        <f t="shared" si="18"/>
        <v>#REF!</v>
      </c>
      <c r="AA46" s="38">
        <f aca="true" t="shared" si="38" ref="AA46:AA77">IF($D46="diezel",$C46*$R$9,IF($D46="x¨ng",$C46*$R$6,IF($D46="kwh",$C46*$R$7,$C46*$R$8)))</f>
        <v>194154.54545454544</v>
      </c>
      <c r="AB46" s="38" t="e">
        <f aca="true" t="shared" si="39" ref="AB46:AB77">+M46*$R$10</f>
        <v>#REF!</v>
      </c>
      <c r="AC46" s="85" t="e">
        <f t="shared" si="19"/>
        <v>#REF!</v>
      </c>
      <c r="AD46" s="38">
        <f t="shared" si="20"/>
        <v>228518.18181818177</v>
      </c>
      <c r="AE46" s="38" t="e">
        <f t="shared" si="21"/>
        <v>#REF!</v>
      </c>
      <c r="AF46" s="85" t="e">
        <f t="shared" si="22"/>
        <v>#REF!</v>
      </c>
      <c r="AG46" s="38">
        <f t="shared" si="23"/>
        <v>245699.99999999997</v>
      </c>
      <c r="AH46" s="38" t="e">
        <f aca="true" t="shared" si="40" ref="AH46:AH77">+$M46*$V$10</f>
        <v>#REF!</v>
      </c>
      <c r="AI46" s="85" t="e">
        <f t="shared" si="24"/>
        <v>#REF!</v>
      </c>
      <c r="AJ46" s="38">
        <f aca="true" t="shared" si="41" ref="AJ46:AJ77">IF($D46="diezel",$C46*$X$9,IF($D46="x¨ng",$C46*$X$6,IF($D46="kwh",$C46*$X$7,$C46*$X$8)))</f>
        <v>235390.9090909091</v>
      </c>
      <c r="AK46" s="38" t="e">
        <f aca="true" t="shared" si="42" ref="AK46:AK77">+$M46*$X$10</f>
        <v>#REF!</v>
      </c>
      <c r="AL46" s="85" t="e">
        <f t="shared" si="25"/>
        <v>#REF!</v>
      </c>
    </row>
    <row r="47" spans="1:38" s="40" customFormat="1" ht="15">
      <c r="A47" s="15" t="s">
        <v>2</v>
      </c>
      <c r="B47" s="12" t="s">
        <v>30</v>
      </c>
      <c r="C47" s="12">
        <v>54.6</v>
      </c>
      <c r="D47" s="12" t="s">
        <v>115</v>
      </c>
      <c r="E47" s="41">
        <v>56800</v>
      </c>
      <c r="F47" s="42">
        <v>1012251</v>
      </c>
      <c r="G47" s="41">
        <f t="shared" si="31"/>
        <v>278137.3636363636</v>
      </c>
      <c r="H47" s="41">
        <f t="shared" si="0"/>
        <v>61668.571428571435</v>
      </c>
      <c r="I47" s="41">
        <f t="shared" si="29"/>
        <v>1352056.935064935</v>
      </c>
      <c r="J47" s="38">
        <f t="shared" si="26"/>
        <v>453999</v>
      </c>
      <c r="K47" s="38">
        <f t="shared" si="30"/>
        <v>732136.3636363636</v>
      </c>
      <c r="L47" s="38">
        <f t="shared" si="27"/>
        <v>0</v>
      </c>
      <c r="M47" s="52">
        <f t="shared" si="12"/>
        <v>118468.57142857143</v>
      </c>
      <c r="N47" s="52">
        <f t="shared" si="13"/>
        <v>501451.99999999977</v>
      </c>
      <c r="O47" s="38">
        <f t="shared" si="14"/>
        <v>315190.90909090906</v>
      </c>
      <c r="P47" s="38" t="e">
        <f t="shared" si="15"/>
        <v>#REF!</v>
      </c>
      <c r="Q47" s="85" t="e">
        <f t="shared" si="28"/>
        <v>#REF!</v>
      </c>
      <c r="R47" s="38">
        <f t="shared" si="32"/>
        <v>300300</v>
      </c>
      <c r="S47" s="38" t="e">
        <f t="shared" si="33"/>
        <v>#REF!</v>
      </c>
      <c r="T47" s="85" t="e">
        <f t="shared" si="16"/>
        <v>#REF!</v>
      </c>
      <c r="U47" s="38">
        <f t="shared" si="34"/>
        <v>300300</v>
      </c>
      <c r="V47" s="38" t="e">
        <f t="shared" si="35"/>
        <v>#REF!</v>
      </c>
      <c r="W47" s="85" t="e">
        <f t="shared" si="17"/>
        <v>#REF!</v>
      </c>
      <c r="X47" s="38">
        <f t="shared" si="36"/>
        <v>280445.45454545453</v>
      </c>
      <c r="Y47" s="38" t="e">
        <f t="shared" si="37"/>
        <v>#REF!</v>
      </c>
      <c r="Z47" s="85" t="e">
        <f t="shared" si="18"/>
        <v>#REF!</v>
      </c>
      <c r="AA47" s="38">
        <f t="shared" si="38"/>
        <v>280445.45454545453</v>
      </c>
      <c r="AB47" s="38" t="e">
        <f t="shared" si="39"/>
        <v>#REF!</v>
      </c>
      <c r="AC47" s="85" t="e">
        <f t="shared" si="19"/>
        <v>#REF!</v>
      </c>
      <c r="AD47" s="38">
        <f t="shared" si="20"/>
        <v>330081.8181818181</v>
      </c>
      <c r="AE47" s="38" t="e">
        <f aca="true" t="shared" si="43" ref="AE47:AE78">+$M47*$T$10</f>
        <v>#REF!</v>
      </c>
      <c r="AF47" s="85" t="e">
        <f t="shared" si="22"/>
        <v>#REF!</v>
      </c>
      <c r="AG47" s="38">
        <f t="shared" si="23"/>
        <v>354900</v>
      </c>
      <c r="AH47" s="38" t="e">
        <f t="shared" si="40"/>
        <v>#REF!</v>
      </c>
      <c r="AI47" s="85" t="e">
        <f t="shared" si="24"/>
        <v>#REF!</v>
      </c>
      <c r="AJ47" s="38">
        <f t="shared" si="41"/>
        <v>340009.09090909094</v>
      </c>
      <c r="AK47" s="38" t="e">
        <f t="shared" si="42"/>
        <v>#REF!</v>
      </c>
      <c r="AL47" s="85" t="e">
        <f t="shared" si="25"/>
        <v>#REF!</v>
      </c>
    </row>
    <row r="48" spans="1:38" s="40" customFormat="1" ht="15">
      <c r="A48" s="15" t="s">
        <v>69</v>
      </c>
      <c r="B48" s="12" t="s">
        <v>30</v>
      </c>
      <c r="C48" s="12">
        <v>4.5</v>
      </c>
      <c r="D48" s="12" t="s">
        <v>116</v>
      </c>
      <c r="E48" s="41">
        <v>41873</v>
      </c>
      <c r="F48" s="42">
        <v>51776</v>
      </c>
      <c r="G48" s="41">
        <f t="shared" si="31"/>
        <v>819</v>
      </c>
      <c r="H48" s="41">
        <f t="shared" si="0"/>
        <v>45462.11428571429</v>
      </c>
      <c r="I48" s="41">
        <f t="shared" si="29"/>
        <v>98057.11428571428</v>
      </c>
      <c r="J48" s="38">
        <f t="shared" si="26"/>
        <v>4027.5</v>
      </c>
      <c r="K48" s="38">
        <f t="shared" si="30"/>
        <v>0</v>
      </c>
      <c r="L48" s="38">
        <f t="shared" si="27"/>
        <v>4846.5</v>
      </c>
      <c r="M48" s="52">
        <f t="shared" si="12"/>
        <v>87335.11428571428</v>
      </c>
      <c r="N48" s="52">
        <f t="shared" si="13"/>
        <v>5875.5</v>
      </c>
      <c r="O48" s="38">
        <f t="shared" si="14"/>
        <v>742.5</v>
      </c>
      <c r="P48" s="38" t="e">
        <f t="shared" si="15"/>
        <v>#REF!</v>
      </c>
      <c r="Q48" s="85" t="e">
        <f t="shared" si="28"/>
        <v>#REF!</v>
      </c>
      <c r="R48" s="38">
        <f t="shared" si="32"/>
        <v>742.5</v>
      </c>
      <c r="S48" s="38" t="e">
        <f t="shared" si="33"/>
        <v>#REF!</v>
      </c>
      <c r="T48" s="85" t="e">
        <f t="shared" si="16"/>
        <v>#REF!</v>
      </c>
      <c r="U48" s="38">
        <f t="shared" si="34"/>
        <v>742.5</v>
      </c>
      <c r="V48" s="38" t="e">
        <f t="shared" si="35"/>
        <v>#REF!</v>
      </c>
      <c r="W48" s="85" t="e">
        <f t="shared" si="17"/>
        <v>#REF!</v>
      </c>
      <c r="X48" s="38">
        <f t="shared" si="36"/>
        <v>742.5</v>
      </c>
      <c r="Y48" s="38" t="e">
        <f t="shared" si="37"/>
        <v>#REF!</v>
      </c>
      <c r="Z48" s="85" t="e">
        <f t="shared" si="18"/>
        <v>#REF!</v>
      </c>
      <c r="AA48" s="38">
        <f t="shared" si="38"/>
        <v>1021.5</v>
      </c>
      <c r="AB48" s="38" t="e">
        <f t="shared" si="39"/>
        <v>#REF!</v>
      </c>
      <c r="AC48" s="85" t="e">
        <f t="shared" si="19"/>
        <v>#REF!</v>
      </c>
      <c r="AD48" s="38">
        <f t="shared" si="20"/>
        <v>1021.5</v>
      </c>
      <c r="AE48" s="38" t="e">
        <f t="shared" si="43"/>
        <v>#REF!</v>
      </c>
      <c r="AF48" s="85" t="e">
        <f t="shared" si="22"/>
        <v>#REF!</v>
      </c>
      <c r="AG48" s="38">
        <f t="shared" si="23"/>
        <v>1021.5</v>
      </c>
      <c r="AH48" s="38" t="e">
        <f t="shared" si="40"/>
        <v>#REF!</v>
      </c>
      <c r="AI48" s="85" t="e">
        <f t="shared" si="24"/>
        <v>#REF!</v>
      </c>
      <c r="AJ48" s="38">
        <f t="shared" si="41"/>
        <v>1021.5</v>
      </c>
      <c r="AK48" s="38" t="e">
        <f t="shared" si="42"/>
        <v>#REF!</v>
      </c>
      <c r="AL48" s="85" t="e">
        <f t="shared" si="25"/>
        <v>#REF!</v>
      </c>
    </row>
    <row r="49" spans="1:38" s="40" customFormat="1" ht="15">
      <c r="A49" s="15" t="s">
        <v>70</v>
      </c>
      <c r="B49" s="12" t="s">
        <v>30</v>
      </c>
      <c r="C49" s="12">
        <v>3.57</v>
      </c>
      <c r="D49" s="14" t="s">
        <v>42</v>
      </c>
      <c r="E49" s="42">
        <v>41873</v>
      </c>
      <c r="F49" s="42">
        <v>92548</v>
      </c>
      <c r="G49" s="41">
        <f>IF(D49="diezel",C49*$E$9,IF(D49="x¨ng",C49*$E$6,IF(D49="kwh",C49*$E$7,C49*$E$8)))</f>
        <v>19704.12818181818</v>
      </c>
      <c r="H49" s="41">
        <f>+E49*$E$10</f>
        <v>45462.11428571429</v>
      </c>
      <c r="I49" s="41">
        <f t="shared" si="29"/>
        <v>157714.24246753246</v>
      </c>
      <c r="J49" s="38">
        <f t="shared" si="26"/>
        <v>21480.69</v>
      </c>
      <c r="K49" s="38">
        <f t="shared" si="30"/>
        <v>53549.99999999999</v>
      </c>
      <c r="L49" s="38">
        <f t="shared" si="27"/>
        <v>0</v>
      </c>
      <c r="M49" s="52">
        <f t="shared" si="12"/>
        <v>87335.11428571428</v>
      </c>
      <c r="N49" s="52">
        <f t="shared" si="13"/>
        <v>16829.128181818174</v>
      </c>
      <c r="O49" s="38">
        <f t="shared" si="14"/>
        <v>13338.81818181818</v>
      </c>
      <c r="P49" s="38" t="e">
        <f t="shared" si="15"/>
        <v>#REF!</v>
      </c>
      <c r="Q49" s="85" t="e">
        <f t="shared" si="28"/>
        <v>#REF!</v>
      </c>
      <c r="R49" s="38">
        <f t="shared" si="32"/>
        <v>13338.81818181818</v>
      </c>
      <c r="S49" s="38" t="e">
        <f t="shared" si="33"/>
        <v>#REF!</v>
      </c>
      <c r="T49" s="85" t="e">
        <f t="shared" si="16"/>
        <v>#REF!</v>
      </c>
      <c r="U49" s="38">
        <f t="shared" si="34"/>
        <v>13338.81818181818</v>
      </c>
      <c r="V49" s="38" t="e">
        <f t="shared" si="35"/>
        <v>#REF!</v>
      </c>
      <c r="W49" s="85" t="e">
        <f t="shared" si="17"/>
        <v>#REF!</v>
      </c>
      <c r="X49" s="38">
        <f t="shared" si="36"/>
        <v>13338.81818181818</v>
      </c>
      <c r="Y49" s="38" t="e">
        <f t="shared" si="37"/>
        <v>#REF!</v>
      </c>
      <c r="Z49" s="85" t="e">
        <f t="shared" si="18"/>
        <v>#REF!</v>
      </c>
      <c r="AA49" s="38">
        <f t="shared" si="38"/>
        <v>13338.81818181818</v>
      </c>
      <c r="AB49" s="38" t="e">
        <f t="shared" si="39"/>
        <v>#REF!</v>
      </c>
      <c r="AC49" s="85" t="e">
        <f t="shared" si="19"/>
        <v>#REF!</v>
      </c>
      <c r="AD49" s="38">
        <f t="shared" si="20"/>
        <v>19829.727272727265</v>
      </c>
      <c r="AE49" s="38" t="e">
        <f t="shared" si="43"/>
        <v>#REF!</v>
      </c>
      <c r="AF49" s="85" t="e">
        <f t="shared" si="22"/>
        <v>#REF!</v>
      </c>
      <c r="AG49" s="38">
        <f t="shared" si="23"/>
        <v>21127.909090909085</v>
      </c>
      <c r="AH49" s="38" t="e">
        <f t="shared" si="40"/>
        <v>#REF!</v>
      </c>
      <c r="AI49" s="85" t="e">
        <f t="shared" si="24"/>
        <v>#REF!</v>
      </c>
      <c r="AJ49" s="38">
        <f t="shared" si="41"/>
        <v>21127.909090909085</v>
      </c>
      <c r="AK49" s="38" t="e">
        <f t="shared" si="42"/>
        <v>#REF!</v>
      </c>
      <c r="AL49" s="85" t="e">
        <f t="shared" si="25"/>
        <v>#REF!</v>
      </c>
    </row>
    <row r="50" spans="1:38" s="40" customFormat="1" ht="15">
      <c r="A50" s="15" t="s">
        <v>71</v>
      </c>
      <c r="B50" s="12" t="s">
        <v>30</v>
      </c>
      <c r="C50" s="12">
        <v>6.75</v>
      </c>
      <c r="D50" s="12" t="s">
        <v>116</v>
      </c>
      <c r="E50" s="44">
        <v>41873</v>
      </c>
      <c r="F50" s="42">
        <v>54045</v>
      </c>
      <c r="G50" s="41">
        <f t="shared" si="31"/>
        <v>1228.5</v>
      </c>
      <c r="H50" s="41">
        <f t="shared" si="0"/>
        <v>45462.11428571429</v>
      </c>
      <c r="I50" s="41">
        <f t="shared" si="29"/>
        <v>100735.61428571428</v>
      </c>
      <c r="J50" s="38">
        <f t="shared" si="26"/>
        <v>6041.25</v>
      </c>
      <c r="K50" s="38">
        <f t="shared" si="30"/>
        <v>0</v>
      </c>
      <c r="L50" s="38">
        <f t="shared" si="27"/>
        <v>7269.75</v>
      </c>
      <c r="M50" s="52">
        <f t="shared" si="12"/>
        <v>87335.11428571428</v>
      </c>
      <c r="N50" s="52">
        <f t="shared" si="13"/>
        <v>6130.75</v>
      </c>
      <c r="O50" s="38">
        <f t="shared" si="14"/>
        <v>1113.75</v>
      </c>
      <c r="P50" s="38" t="e">
        <f t="shared" si="15"/>
        <v>#REF!</v>
      </c>
      <c r="Q50" s="85" t="e">
        <f t="shared" si="28"/>
        <v>#REF!</v>
      </c>
      <c r="R50" s="38">
        <f t="shared" si="32"/>
        <v>1113.75</v>
      </c>
      <c r="S50" s="38" t="e">
        <f t="shared" si="33"/>
        <v>#REF!</v>
      </c>
      <c r="T50" s="85" t="e">
        <f t="shared" si="16"/>
        <v>#REF!</v>
      </c>
      <c r="U50" s="38">
        <f t="shared" si="34"/>
        <v>1113.75</v>
      </c>
      <c r="V50" s="38" t="e">
        <f t="shared" si="35"/>
        <v>#REF!</v>
      </c>
      <c r="W50" s="85" t="e">
        <f t="shared" si="17"/>
        <v>#REF!</v>
      </c>
      <c r="X50" s="38">
        <f t="shared" si="36"/>
        <v>1113.75</v>
      </c>
      <c r="Y50" s="38" t="e">
        <f t="shared" si="37"/>
        <v>#REF!</v>
      </c>
      <c r="Z50" s="85" t="e">
        <f t="shared" si="18"/>
        <v>#REF!</v>
      </c>
      <c r="AA50" s="38">
        <f t="shared" si="38"/>
        <v>1532.25</v>
      </c>
      <c r="AB50" s="38" t="e">
        <f t="shared" si="39"/>
        <v>#REF!</v>
      </c>
      <c r="AC50" s="85" t="e">
        <f t="shared" si="19"/>
        <v>#REF!</v>
      </c>
      <c r="AD50" s="38">
        <f t="shared" si="20"/>
        <v>1532.25</v>
      </c>
      <c r="AE50" s="38" t="e">
        <f t="shared" si="43"/>
        <v>#REF!</v>
      </c>
      <c r="AF50" s="85" t="e">
        <f t="shared" si="22"/>
        <v>#REF!</v>
      </c>
      <c r="AG50" s="38">
        <f t="shared" si="23"/>
        <v>1532.25</v>
      </c>
      <c r="AH50" s="38" t="e">
        <f t="shared" si="40"/>
        <v>#REF!</v>
      </c>
      <c r="AI50" s="85" t="e">
        <f t="shared" si="24"/>
        <v>#REF!</v>
      </c>
      <c r="AJ50" s="38">
        <f t="shared" si="41"/>
        <v>1532.25</v>
      </c>
      <c r="AK50" s="38" t="e">
        <f t="shared" si="42"/>
        <v>#REF!</v>
      </c>
      <c r="AL50" s="85" t="e">
        <f t="shared" si="25"/>
        <v>#REF!</v>
      </c>
    </row>
    <row r="51" spans="1:38" s="40" customFormat="1" ht="15">
      <c r="A51" s="15" t="s">
        <v>25</v>
      </c>
      <c r="B51" s="12" t="s">
        <v>30</v>
      </c>
      <c r="C51" s="12">
        <v>12.6</v>
      </c>
      <c r="D51" s="12" t="s">
        <v>116</v>
      </c>
      <c r="E51" s="44">
        <v>41873</v>
      </c>
      <c r="F51" s="42">
        <v>60862</v>
      </c>
      <c r="G51" s="41">
        <f>IF(D51="diezel",C51*$E$9,IF(D51="x¨ng",C51*$E$6,IF(D51="kwh",C51*$E$7,C51*$E$8)))</f>
        <v>2293.2</v>
      </c>
      <c r="H51" s="41">
        <f>+E51*$E$10</f>
        <v>45462.11428571429</v>
      </c>
      <c r="I51" s="41">
        <f>SUM(F51:H51)</f>
        <v>108617.3142857143</v>
      </c>
      <c r="J51" s="38">
        <f t="shared" si="26"/>
        <v>11277</v>
      </c>
      <c r="K51" s="38">
        <f t="shared" si="30"/>
        <v>0</v>
      </c>
      <c r="L51" s="38">
        <f t="shared" si="27"/>
        <v>13570.199999999999</v>
      </c>
      <c r="M51" s="52">
        <f t="shared" si="12"/>
        <v>87335.11428571428</v>
      </c>
      <c r="N51" s="52">
        <f t="shared" si="13"/>
        <v>7712.000000000015</v>
      </c>
      <c r="O51" s="38">
        <f t="shared" si="14"/>
        <v>2079</v>
      </c>
      <c r="P51" s="38" t="e">
        <f t="shared" si="15"/>
        <v>#REF!</v>
      </c>
      <c r="Q51" s="85" t="e">
        <f t="shared" si="28"/>
        <v>#REF!</v>
      </c>
      <c r="R51" s="38">
        <f t="shared" si="32"/>
        <v>2079</v>
      </c>
      <c r="S51" s="38" t="e">
        <f t="shared" si="33"/>
        <v>#REF!</v>
      </c>
      <c r="T51" s="85" t="e">
        <f t="shared" si="16"/>
        <v>#REF!</v>
      </c>
      <c r="U51" s="38">
        <f t="shared" si="34"/>
        <v>2079</v>
      </c>
      <c r="V51" s="38" t="e">
        <f t="shared" si="35"/>
        <v>#REF!</v>
      </c>
      <c r="W51" s="85" t="e">
        <f t="shared" si="17"/>
        <v>#REF!</v>
      </c>
      <c r="X51" s="38">
        <f t="shared" si="36"/>
        <v>2079</v>
      </c>
      <c r="Y51" s="38" t="e">
        <f t="shared" si="37"/>
        <v>#REF!</v>
      </c>
      <c r="Z51" s="85" t="e">
        <f t="shared" si="18"/>
        <v>#REF!</v>
      </c>
      <c r="AA51" s="38">
        <f t="shared" si="38"/>
        <v>2860.2</v>
      </c>
      <c r="AB51" s="38" t="e">
        <f t="shared" si="39"/>
        <v>#REF!</v>
      </c>
      <c r="AC51" s="85" t="e">
        <f t="shared" si="19"/>
        <v>#REF!</v>
      </c>
      <c r="AD51" s="38">
        <f t="shared" si="20"/>
        <v>2860.2</v>
      </c>
      <c r="AE51" s="38" t="e">
        <f t="shared" si="43"/>
        <v>#REF!</v>
      </c>
      <c r="AF51" s="85" t="e">
        <f t="shared" si="22"/>
        <v>#REF!</v>
      </c>
      <c r="AG51" s="38">
        <f t="shared" si="23"/>
        <v>2860.2</v>
      </c>
      <c r="AH51" s="38" t="e">
        <f t="shared" si="40"/>
        <v>#REF!</v>
      </c>
      <c r="AI51" s="85" t="e">
        <f t="shared" si="24"/>
        <v>#REF!</v>
      </c>
      <c r="AJ51" s="38">
        <f t="shared" si="41"/>
        <v>2860.2</v>
      </c>
      <c r="AK51" s="38" t="e">
        <f t="shared" si="42"/>
        <v>#REF!</v>
      </c>
      <c r="AL51" s="85" t="e">
        <f t="shared" si="25"/>
        <v>#REF!</v>
      </c>
    </row>
    <row r="52" spans="1:38" s="40" customFormat="1" ht="15">
      <c r="A52" s="15" t="s">
        <v>72</v>
      </c>
      <c r="B52" s="12" t="s">
        <v>30</v>
      </c>
      <c r="C52" s="12">
        <v>180.68</v>
      </c>
      <c r="D52" s="12" t="s">
        <v>116</v>
      </c>
      <c r="E52" s="41">
        <v>112242</v>
      </c>
      <c r="F52" s="42">
        <v>978193</v>
      </c>
      <c r="G52" s="41">
        <f aca="true" t="shared" si="44" ref="G52:G102">IF(D52="diezel",C52*$E$9,IF(D52="x¨ng",C52*$E$6,IF(D52="kwh",C52*$E$7,C52*$E$8)))</f>
        <v>32883.76</v>
      </c>
      <c r="H52" s="41">
        <f aca="true" t="shared" si="45" ref="H52:H115">+E52*$E$10</f>
        <v>121862.74285714288</v>
      </c>
      <c r="I52" s="41">
        <f aca="true" t="shared" si="46" ref="I52:I83">SUM(F52:H52)</f>
        <v>1132939.5028571428</v>
      </c>
      <c r="J52" s="38">
        <f t="shared" si="26"/>
        <v>161708.6</v>
      </c>
      <c r="K52" s="38">
        <f t="shared" si="30"/>
        <v>0</v>
      </c>
      <c r="L52" s="38">
        <f t="shared" si="27"/>
        <v>194592.36000000002</v>
      </c>
      <c r="M52" s="52">
        <f t="shared" si="12"/>
        <v>234104.74285714288</v>
      </c>
      <c r="N52" s="52">
        <f t="shared" si="13"/>
        <v>704242.3999999999</v>
      </c>
      <c r="O52" s="38">
        <f t="shared" si="14"/>
        <v>29812.2</v>
      </c>
      <c r="P52" s="38" t="e">
        <f t="shared" si="15"/>
        <v>#REF!</v>
      </c>
      <c r="Q52" s="85" t="e">
        <f t="shared" si="28"/>
        <v>#REF!</v>
      </c>
      <c r="R52" s="38">
        <f t="shared" si="32"/>
        <v>29812.2</v>
      </c>
      <c r="S52" s="38" t="e">
        <f t="shared" si="33"/>
        <v>#REF!</v>
      </c>
      <c r="T52" s="85" t="e">
        <f t="shared" si="16"/>
        <v>#REF!</v>
      </c>
      <c r="U52" s="38">
        <f t="shared" si="34"/>
        <v>29812.2</v>
      </c>
      <c r="V52" s="38" t="e">
        <f t="shared" si="35"/>
        <v>#REF!</v>
      </c>
      <c r="W52" s="85" t="e">
        <f t="shared" si="17"/>
        <v>#REF!</v>
      </c>
      <c r="X52" s="38">
        <f t="shared" si="36"/>
        <v>29812.2</v>
      </c>
      <c r="Y52" s="38" t="e">
        <f t="shared" si="37"/>
        <v>#REF!</v>
      </c>
      <c r="Z52" s="85" t="e">
        <f t="shared" si="18"/>
        <v>#REF!</v>
      </c>
      <c r="AA52" s="38">
        <f t="shared" si="38"/>
        <v>41014.36</v>
      </c>
      <c r="AB52" s="38" t="e">
        <f t="shared" si="39"/>
        <v>#REF!</v>
      </c>
      <c r="AC52" s="85" t="e">
        <f t="shared" si="19"/>
        <v>#REF!</v>
      </c>
      <c r="AD52" s="38">
        <f t="shared" si="20"/>
        <v>41014.36</v>
      </c>
      <c r="AE52" s="38" t="e">
        <f t="shared" si="43"/>
        <v>#REF!</v>
      </c>
      <c r="AF52" s="85" t="e">
        <f t="shared" si="22"/>
        <v>#REF!</v>
      </c>
      <c r="AG52" s="38">
        <f t="shared" si="23"/>
        <v>41014.36</v>
      </c>
      <c r="AH52" s="38" t="e">
        <f t="shared" si="40"/>
        <v>#REF!</v>
      </c>
      <c r="AI52" s="85" t="e">
        <f t="shared" si="24"/>
        <v>#REF!</v>
      </c>
      <c r="AJ52" s="38">
        <f t="shared" si="41"/>
        <v>41014.36</v>
      </c>
      <c r="AK52" s="38" t="e">
        <f t="shared" si="42"/>
        <v>#REF!</v>
      </c>
      <c r="AL52" s="85" t="e">
        <f t="shared" si="25"/>
        <v>#REF!</v>
      </c>
    </row>
    <row r="53" spans="1:38" s="40" customFormat="1" ht="15">
      <c r="A53" s="15" t="s">
        <v>73</v>
      </c>
      <c r="B53" s="12" t="s">
        <v>30</v>
      </c>
      <c r="C53" s="12">
        <v>48</v>
      </c>
      <c r="D53" s="12" t="s">
        <v>116</v>
      </c>
      <c r="E53" s="41">
        <v>48658</v>
      </c>
      <c r="F53" s="42">
        <v>118236</v>
      </c>
      <c r="G53" s="41">
        <f t="shared" si="44"/>
        <v>8736</v>
      </c>
      <c r="H53" s="41">
        <f t="shared" si="45"/>
        <v>52828.68571428572</v>
      </c>
      <c r="I53" s="41">
        <f t="shared" si="46"/>
        <v>179800.6857142857</v>
      </c>
      <c r="J53" s="38">
        <f t="shared" si="26"/>
        <v>42960</v>
      </c>
      <c r="K53" s="38">
        <f t="shared" si="30"/>
        <v>0</v>
      </c>
      <c r="L53" s="38">
        <f t="shared" si="27"/>
        <v>51696</v>
      </c>
      <c r="M53" s="52">
        <f t="shared" si="12"/>
        <v>101486.68571428572</v>
      </c>
      <c r="N53" s="52">
        <f t="shared" si="13"/>
        <v>26618</v>
      </c>
      <c r="O53" s="38">
        <f t="shared" si="14"/>
        <v>7920</v>
      </c>
      <c r="P53" s="38" t="e">
        <f t="shared" si="15"/>
        <v>#REF!</v>
      </c>
      <c r="Q53" s="85" t="e">
        <f t="shared" si="28"/>
        <v>#REF!</v>
      </c>
      <c r="R53" s="38">
        <f t="shared" si="32"/>
        <v>7920</v>
      </c>
      <c r="S53" s="38" t="e">
        <f t="shared" si="33"/>
        <v>#REF!</v>
      </c>
      <c r="T53" s="85" t="e">
        <f t="shared" si="16"/>
        <v>#REF!</v>
      </c>
      <c r="U53" s="38">
        <f t="shared" si="34"/>
        <v>7920</v>
      </c>
      <c r="V53" s="38" t="e">
        <f t="shared" si="35"/>
        <v>#REF!</v>
      </c>
      <c r="W53" s="85" t="e">
        <f t="shared" si="17"/>
        <v>#REF!</v>
      </c>
      <c r="X53" s="38">
        <f t="shared" si="36"/>
        <v>7920</v>
      </c>
      <c r="Y53" s="38" t="e">
        <f t="shared" si="37"/>
        <v>#REF!</v>
      </c>
      <c r="Z53" s="85" t="e">
        <f t="shared" si="18"/>
        <v>#REF!</v>
      </c>
      <c r="AA53" s="38">
        <f t="shared" si="38"/>
        <v>10896</v>
      </c>
      <c r="AB53" s="38" t="e">
        <f t="shared" si="39"/>
        <v>#REF!</v>
      </c>
      <c r="AC53" s="85" t="e">
        <f t="shared" si="19"/>
        <v>#REF!</v>
      </c>
      <c r="AD53" s="38">
        <f t="shared" si="20"/>
        <v>10896</v>
      </c>
      <c r="AE53" s="38" t="e">
        <f t="shared" si="43"/>
        <v>#REF!</v>
      </c>
      <c r="AF53" s="85" t="e">
        <f t="shared" si="22"/>
        <v>#REF!</v>
      </c>
      <c r="AG53" s="38">
        <f t="shared" si="23"/>
        <v>10896</v>
      </c>
      <c r="AH53" s="38" t="e">
        <f t="shared" si="40"/>
        <v>#REF!</v>
      </c>
      <c r="AI53" s="85" t="e">
        <f t="shared" si="24"/>
        <v>#REF!</v>
      </c>
      <c r="AJ53" s="38">
        <f t="shared" si="41"/>
        <v>10896</v>
      </c>
      <c r="AK53" s="38" t="e">
        <f t="shared" si="42"/>
        <v>#REF!</v>
      </c>
      <c r="AL53" s="85" t="e">
        <f t="shared" si="25"/>
        <v>#REF!</v>
      </c>
    </row>
    <row r="54" spans="1:38" s="40" customFormat="1" ht="15">
      <c r="A54" s="15" t="s">
        <v>74</v>
      </c>
      <c r="B54" s="12" t="s">
        <v>30</v>
      </c>
      <c r="C54" s="12">
        <v>16.8</v>
      </c>
      <c r="D54" s="12" t="s">
        <v>116</v>
      </c>
      <c r="E54" s="44">
        <v>41873</v>
      </c>
      <c r="F54" s="42">
        <v>68276</v>
      </c>
      <c r="G54" s="41">
        <f t="shared" si="44"/>
        <v>3057.6</v>
      </c>
      <c r="H54" s="41">
        <f t="shared" si="45"/>
        <v>45462.11428571429</v>
      </c>
      <c r="I54" s="41">
        <f t="shared" si="46"/>
        <v>116795.71428571429</v>
      </c>
      <c r="J54" s="38">
        <f t="shared" si="26"/>
        <v>15036</v>
      </c>
      <c r="K54" s="38">
        <f t="shared" si="30"/>
        <v>0</v>
      </c>
      <c r="L54" s="38">
        <f t="shared" si="27"/>
        <v>18093.600000000002</v>
      </c>
      <c r="M54" s="52">
        <f t="shared" si="12"/>
        <v>87335.11428571428</v>
      </c>
      <c r="N54" s="52">
        <f t="shared" si="13"/>
        <v>11367</v>
      </c>
      <c r="O54" s="38">
        <f t="shared" si="14"/>
        <v>2772</v>
      </c>
      <c r="P54" s="38" t="e">
        <f t="shared" si="15"/>
        <v>#REF!</v>
      </c>
      <c r="Q54" s="85" t="e">
        <f t="shared" si="28"/>
        <v>#REF!</v>
      </c>
      <c r="R54" s="38">
        <f t="shared" si="32"/>
        <v>2772</v>
      </c>
      <c r="S54" s="38" t="e">
        <f t="shared" si="33"/>
        <v>#REF!</v>
      </c>
      <c r="T54" s="85" t="e">
        <f t="shared" si="16"/>
        <v>#REF!</v>
      </c>
      <c r="U54" s="38">
        <f t="shared" si="34"/>
        <v>2772</v>
      </c>
      <c r="V54" s="38" t="e">
        <f t="shared" si="35"/>
        <v>#REF!</v>
      </c>
      <c r="W54" s="85" t="e">
        <f t="shared" si="17"/>
        <v>#REF!</v>
      </c>
      <c r="X54" s="38">
        <f t="shared" si="36"/>
        <v>2772</v>
      </c>
      <c r="Y54" s="38" t="e">
        <f t="shared" si="37"/>
        <v>#REF!</v>
      </c>
      <c r="Z54" s="85" t="e">
        <f t="shared" si="18"/>
        <v>#REF!</v>
      </c>
      <c r="AA54" s="38">
        <f t="shared" si="38"/>
        <v>3813.6000000000004</v>
      </c>
      <c r="AB54" s="38" t="e">
        <f t="shared" si="39"/>
        <v>#REF!</v>
      </c>
      <c r="AC54" s="85" t="e">
        <f t="shared" si="19"/>
        <v>#REF!</v>
      </c>
      <c r="AD54" s="38">
        <f t="shared" si="20"/>
        <v>3813.6000000000004</v>
      </c>
      <c r="AE54" s="38" t="e">
        <f t="shared" si="43"/>
        <v>#REF!</v>
      </c>
      <c r="AF54" s="85" t="e">
        <f t="shared" si="22"/>
        <v>#REF!</v>
      </c>
      <c r="AG54" s="38">
        <f t="shared" si="23"/>
        <v>3813.6000000000004</v>
      </c>
      <c r="AH54" s="38" t="e">
        <f t="shared" si="40"/>
        <v>#REF!</v>
      </c>
      <c r="AI54" s="85" t="e">
        <f t="shared" si="24"/>
        <v>#REF!</v>
      </c>
      <c r="AJ54" s="38">
        <f t="shared" si="41"/>
        <v>3813.6000000000004</v>
      </c>
      <c r="AK54" s="38" t="e">
        <f t="shared" si="42"/>
        <v>#REF!</v>
      </c>
      <c r="AL54" s="85" t="e">
        <f t="shared" si="25"/>
        <v>#REF!</v>
      </c>
    </row>
    <row r="55" spans="1:38" s="40" customFormat="1" ht="15">
      <c r="A55" s="15" t="s">
        <v>121</v>
      </c>
      <c r="B55" s="12" t="s">
        <v>30</v>
      </c>
      <c r="C55" s="12">
        <v>10.2</v>
      </c>
      <c r="D55" s="12" t="s">
        <v>115</v>
      </c>
      <c r="E55" s="41">
        <v>48658</v>
      </c>
      <c r="F55" s="42">
        <v>184109</v>
      </c>
      <c r="G55" s="41">
        <f t="shared" si="44"/>
        <v>51959.72727272726</v>
      </c>
      <c r="H55" s="41">
        <f>+E55*$E$10</f>
        <v>52828.68571428572</v>
      </c>
      <c r="I55" s="41">
        <f t="shared" si="46"/>
        <v>288897.412987013</v>
      </c>
      <c r="J55" s="38">
        <f t="shared" si="26"/>
        <v>84813</v>
      </c>
      <c r="K55" s="38">
        <f t="shared" si="30"/>
        <v>136772.72727272726</v>
      </c>
      <c r="L55" s="38">
        <f t="shared" si="27"/>
        <v>0</v>
      </c>
      <c r="M55" s="52">
        <f t="shared" si="12"/>
        <v>101486.68571428572</v>
      </c>
      <c r="N55" s="52">
        <f t="shared" si="13"/>
        <v>50638</v>
      </c>
      <c r="O55" s="38">
        <f t="shared" si="14"/>
        <v>58881.81818181817</v>
      </c>
      <c r="P55" s="38" t="e">
        <f t="shared" si="15"/>
        <v>#REF!</v>
      </c>
      <c r="Q55" s="85" t="e">
        <f t="shared" si="28"/>
        <v>#REF!</v>
      </c>
      <c r="R55" s="38">
        <f t="shared" si="32"/>
        <v>56099.99999999999</v>
      </c>
      <c r="S55" s="38" t="e">
        <f t="shared" si="33"/>
        <v>#REF!</v>
      </c>
      <c r="T55" s="85" t="e">
        <f t="shared" si="16"/>
        <v>#REF!</v>
      </c>
      <c r="U55" s="38">
        <f t="shared" si="34"/>
        <v>56099.99999999999</v>
      </c>
      <c r="V55" s="38" t="e">
        <f t="shared" si="35"/>
        <v>#REF!</v>
      </c>
      <c r="W55" s="85" t="e">
        <f t="shared" si="17"/>
        <v>#REF!</v>
      </c>
      <c r="X55" s="38">
        <f t="shared" si="36"/>
        <v>52390.90909090908</v>
      </c>
      <c r="Y55" s="38" t="e">
        <f t="shared" si="37"/>
        <v>#REF!</v>
      </c>
      <c r="Z55" s="85" t="e">
        <f t="shared" si="18"/>
        <v>#REF!</v>
      </c>
      <c r="AA55" s="38">
        <f t="shared" si="38"/>
        <v>52390.90909090908</v>
      </c>
      <c r="AB55" s="38" t="e">
        <f t="shared" si="39"/>
        <v>#REF!</v>
      </c>
      <c r="AC55" s="85" t="e">
        <f t="shared" si="19"/>
        <v>#REF!</v>
      </c>
      <c r="AD55" s="38">
        <f t="shared" si="20"/>
        <v>61663.636363636346</v>
      </c>
      <c r="AE55" s="38" t="e">
        <f t="shared" si="43"/>
        <v>#REF!</v>
      </c>
      <c r="AF55" s="85" t="e">
        <f t="shared" si="22"/>
        <v>#REF!</v>
      </c>
      <c r="AG55" s="38">
        <f t="shared" si="23"/>
        <v>66300</v>
      </c>
      <c r="AH55" s="38" t="e">
        <f t="shared" si="40"/>
        <v>#REF!</v>
      </c>
      <c r="AI55" s="85" t="e">
        <f t="shared" si="24"/>
        <v>#REF!</v>
      </c>
      <c r="AJ55" s="38">
        <f t="shared" si="41"/>
        <v>63518.18181818182</v>
      </c>
      <c r="AK55" s="38" t="e">
        <f t="shared" si="42"/>
        <v>#REF!</v>
      </c>
      <c r="AL55" s="85" t="e">
        <f t="shared" si="25"/>
        <v>#REF!</v>
      </c>
    </row>
    <row r="56" spans="1:38" s="40" customFormat="1" ht="15">
      <c r="A56" s="15" t="s">
        <v>75</v>
      </c>
      <c r="B56" s="11" t="s">
        <v>30</v>
      </c>
      <c r="C56" s="11">
        <v>33.75</v>
      </c>
      <c r="D56" s="12" t="s">
        <v>116</v>
      </c>
      <c r="E56" s="41">
        <v>90531</v>
      </c>
      <c r="F56" s="42">
        <v>255962</v>
      </c>
      <c r="G56" s="41">
        <f t="shared" si="44"/>
        <v>6142.5</v>
      </c>
      <c r="H56" s="41">
        <f t="shared" si="45"/>
        <v>98290.80000000002</v>
      </c>
      <c r="I56" s="41">
        <f t="shared" si="46"/>
        <v>360395.30000000005</v>
      </c>
      <c r="J56" s="38">
        <f t="shared" si="26"/>
        <v>30206.25</v>
      </c>
      <c r="K56" s="38">
        <f t="shared" si="30"/>
        <v>0</v>
      </c>
      <c r="L56" s="38">
        <f t="shared" si="27"/>
        <v>36348.75</v>
      </c>
      <c r="M56" s="52">
        <f t="shared" si="12"/>
        <v>188821.80000000002</v>
      </c>
      <c r="N56" s="52">
        <f t="shared" si="13"/>
        <v>135224.75000000003</v>
      </c>
      <c r="O56" s="38">
        <f t="shared" si="14"/>
        <v>5568.75</v>
      </c>
      <c r="P56" s="38" t="e">
        <f t="shared" si="15"/>
        <v>#REF!</v>
      </c>
      <c r="Q56" s="85" t="e">
        <f t="shared" si="28"/>
        <v>#REF!</v>
      </c>
      <c r="R56" s="38">
        <f t="shared" si="32"/>
        <v>5568.75</v>
      </c>
      <c r="S56" s="38" t="e">
        <f t="shared" si="33"/>
        <v>#REF!</v>
      </c>
      <c r="T56" s="85" t="e">
        <f t="shared" si="16"/>
        <v>#REF!</v>
      </c>
      <c r="U56" s="38">
        <f t="shared" si="34"/>
        <v>5568.75</v>
      </c>
      <c r="V56" s="38" t="e">
        <f t="shared" si="35"/>
        <v>#REF!</v>
      </c>
      <c r="W56" s="85" t="e">
        <f t="shared" si="17"/>
        <v>#REF!</v>
      </c>
      <c r="X56" s="38">
        <f t="shared" si="36"/>
        <v>5568.75</v>
      </c>
      <c r="Y56" s="38" t="e">
        <f t="shared" si="37"/>
        <v>#REF!</v>
      </c>
      <c r="Z56" s="85" t="e">
        <f t="shared" si="18"/>
        <v>#REF!</v>
      </c>
      <c r="AA56" s="38">
        <f t="shared" si="38"/>
        <v>7661.25</v>
      </c>
      <c r="AB56" s="38" t="e">
        <f t="shared" si="39"/>
        <v>#REF!</v>
      </c>
      <c r="AC56" s="85" t="e">
        <f t="shared" si="19"/>
        <v>#REF!</v>
      </c>
      <c r="AD56" s="38">
        <f t="shared" si="20"/>
        <v>7661.25</v>
      </c>
      <c r="AE56" s="38" t="e">
        <f t="shared" si="43"/>
        <v>#REF!</v>
      </c>
      <c r="AF56" s="85" t="e">
        <f t="shared" si="22"/>
        <v>#REF!</v>
      </c>
      <c r="AG56" s="38">
        <f t="shared" si="23"/>
        <v>7661.25</v>
      </c>
      <c r="AH56" s="38" t="e">
        <f t="shared" si="40"/>
        <v>#REF!</v>
      </c>
      <c r="AI56" s="85" t="e">
        <f t="shared" si="24"/>
        <v>#REF!</v>
      </c>
      <c r="AJ56" s="38">
        <f t="shared" si="41"/>
        <v>7661.25</v>
      </c>
      <c r="AK56" s="38" t="e">
        <f t="shared" si="42"/>
        <v>#REF!</v>
      </c>
      <c r="AL56" s="85" t="e">
        <f t="shared" si="25"/>
        <v>#REF!</v>
      </c>
    </row>
    <row r="57" spans="1:38" s="40" customFormat="1" ht="15">
      <c r="A57" s="15" t="s">
        <v>4</v>
      </c>
      <c r="B57" s="11" t="s">
        <v>30</v>
      </c>
      <c r="C57" s="11">
        <v>180</v>
      </c>
      <c r="D57" s="12" t="s">
        <v>116</v>
      </c>
      <c r="E57" s="42">
        <v>48658</v>
      </c>
      <c r="F57" s="42">
        <v>302941</v>
      </c>
      <c r="G57" s="41">
        <f>IF(D57="diezel",C57*$E$9,IF(D57="x¨ng",C57*$E$6,IF(D57="kwh",C57*$E$7,C57*$E$8)))</f>
        <v>32760</v>
      </c>
      <c r="H57" s="41">
        <f>+E57*$E$10</f>
        <v>52828.68571428572</v>
      </c>
      <c r="I57" s="41">
        <f>SUM(F57:H57)</f>
        <v>388529.6857142857</v>
      </c>
      <c r="J57" s="38">
        <f t="shared" si="26"/>
        <v>161100</v>
      </c>
      <c r="K57" s="38">
        <f t="shared" si="30"/>
        <v>0</v>
      </c>
      <c r="L57" s="38">
        <f t="shared" si="27"/>
        <v>193860</v>
      </c>
      <c r="M57" s="52">
        <f t="shared" si="12"/>
        <v>101486.68571428572</v>
      </c>
      <c r="N57" s="52">
        <f t="shared" si="13"/>
        <v>93183</v>
      </c>
      <c r="O57" s="38">
        <f t="shared" si="14"/>
        <v>29700</v>
      </c>
      <c r="P57" s="38" t="e">
        <f t="shared" si="15"/>
        <v>#REF!</v>
      </c>
      <c r="Q57" s="85" t="e">
        <f t="shared" si="28"/>
        <v>#REF!</v>
      </c>
      <c r="R57" s="38">
        <f t="shared" si="32"/>
        <v>29700</v>
      </c>
      <c r="S57" s="38" t="e">
        <f t="shared" si="33"/>
        <v>#REF!</v>
      </c>
      <c r="T57" s="85" t="e">
        <f t="shared" si="16"/>
        <v>#REF!</v>
      </c>
      <c r="U57" s="38">
        <f t="shared" si="34"/>
        <v>29700</v>
      </c>
      <c r="V57" s="38" t="e">
        <f t="shared" si="35"/>
        <v>#REF!</v>
      </c>
      <c r="W57" s="85" t="e">
        <f t="shared" si="17"/>
        <v>#REF!</v>
      </c>
      <c r="X57" s="38">
        <f t="shared" si="36"/>
        <v>29700</v>
      </c>
      <c r="Y57" s="38" t="e">
        <f t="shared" si="37"/>
        <v>#REF!</v>
      </c>
      <c r="Z57" s="85" t="e">
        <f t="shared" si="18"/>
        <v>#REF!</v>
      </c>
      <c r="AA57" s="38">
        <f t="shared" si="38"/>
        <v>40860</v>
      </c>
      <c r="AB57" s="38" t="e">
        <f t="shared" si="39"/>
        <v>#REF!</v>
      </c>
      <c r="AC57" s="85" t="e">
        <f t="shared" si="19"/>
        <v>#REF!</v>
      </c>
      <c r="AD57" s="38">
        <f t="shared" si="20"/>
        <v>40860</v>
      </c>
      <c r="AE57" s="38" t="e">
        <f t="shared" si="43"/>
        <v>#REF!</v>
      </c>
      <c r="AF57" s="85" t="e">
        <f t="shared" si="22"/>
        <v>#REF!</v>
      </c>
      <c r="AG57" s="38">
        <f t="shared" si="23"/>
        <v>40860</v>
      </c>
      <c r="AH57" s="38" t="e">
        <f t="shared" si="40"/>
        <v>#REF!</v>
      </c>
      <c r="AI57" s="85" t="e">
        <f t="shared" si="24"/>
        <v>#REF!</v>
      </c>
      <c r="AJ57" s="38">
        <f t="shared" si="41"/>
        <v>40860</v>
      </c>
      <c r="AK57" s="38" t="e">
        <f t="shared" si="42"/>
        <v>#REF!</v>
      </c>
      <c r="AL57" s="85" t="e">
        <f t="shared" si="25"/>
        <v>#REF!</v>
      </c>
    </row>
    <row r="58" spans="1:38" s="40" customFormat="1" ht="15">
      <c r="A58" s="15" t="s">
        <v>76</v>
      </c>
      <c r="B58" s="12" t="s">
        <v>30</v>
      </c>
      <c r="C58" s="12">
        <v>15.8</v>
      </c>
      <c r="D58" s="12" t="s">
        <v>116</v>
      </c>
      <c r="E58" s="41">
        <v>41873</v>
      </c>
      <c r="F58" s="42">
        <v>93248</v>
      </c>
      <c r="G58" s="41">
        <f t="shared" si="44"/>
        <v>2875.6</v>
      </c>
      <c r="H58" s="41">
        <f t="shared" si="45"/>
        <v>45462.11428571429</v>
      </c>
      <c r="I58" s="41">
        <f t="shared" si="46"/>
        <v>141585.7142857143</v>
      </c>
      <c r="J58" s="38">
        <f t="shared" si="26"/>
        <v>14141</v>
      </c>
      <c r="K58" s="38">
        <f t="shared" si="30"/>
        <v>0</v>
      </c>
      <c r="L58" s="38">
        <f t="shared" si="27"/>
        <v>17016.600000000002</v>
      </c>
      <c r="M58" s="52">
        <f t="shared" si="12"/>
        <v>87335.11428571428</v>
      </c>
      <c r="N58" s="52">
        <f t="shared" si="13"/>
        <v>37234</v>
      </c>
      <c r="O58" s="38">
        <f t="shared" si="14"/>
        <v>2607</v>
      </c>
      <c r="P58" s="38" t="e">
        <f t="shared" si="15"/>
        <v>#REF!</v>
      </c>
      <c r="Q58" s="85" t="e">
        <f t="shared" si="28"/>
        <v>#REF!</v>
      </c>
      <c r="R58" s="38">
        <f t="shared" si="32"/>
        <v>2607</v>
      </c>
      <c r="S58" s="38" t="e">
        <f t="shared" si="33"/>
        <v>#REF!</v>
      </c>
      <c r="T58" s="85" t="e">
        <f t="shared" si="16"/>
        <v>#REF!</v>
      </c>
      <c r="U58" s="38">
        <f t="shared" si="34"/>
        <v>2607</v>
      </c>
      <c r="V58" s="38" t="e">
        <f t="shared" si="35"/>
        <v>#REF!</v>
      </c>
      <c r="W58" s="85" t="e">
        <f t="shared" si="17"/>
        <v>#REF!</v>
      </c>
      <c r="X58" s="38">
        <f t="shared" si="36"/>
        <v>2607</v>
      </c>
      <c r="Y58" s="38" t="e">
        <f t="shared" si="37"/>
        <v>#REF!</v>
      </c>
      <c r="Z58" s="85" t="e">
        <f t="shared" si="18"/>
        <v>#REF!</v>
      </c>
      <c r="AA58" s="38">
        <f t="shared" si="38"/>
        <v>3586.6000000000004</v>
      </c>
      <c r="AB58" s="38" t="e">
        <f t="shared" si="39"/>
        <v>#REF!</v>
      </c>
      <c r="AC58" s="85" t="e">
        <f t="shared" si="19"/>
        <v>#REF!</v>
      </c>
      <c r="AD58" s="38">
        <f t="shared" si="20"/>
        <v>3586.6000000000004</v>
      </c>
      <c r="AE58" s="38" t="e">
        <f t="shared" si="43"/>
        <v>#REF!</v>
      </c>
      <c r="AF58" s="85" t="e">
        <f t="shared" si="22"/>
        <v>#REF!</v>
      </c>
      <c r="AG58" s="38">
        <f t="shared" si="23"/>
        <v>3586.6000000000004</v>
      </c>
      <c r="AH58" s="38" t="e">
        <f t="shared" si="40"/>
        <v>#REF!</v>
      </c>
      <c r="AI58" s="85" t="e">
        <f t="shared" si="24"/>
        <v>#REF!</v>
      </c>
      <c r="AJ58" s="38">
        <f t="shared" si="41"/>
        <v>3586.6000000000004</v>
      </c>
      <c r="AK58" s="38" t="e">
        <f t="shared" si="42"/>
        <v>#REF!</v>
      </c>
      <c r="AL58" s="85" t="e">
        <f t="shared" si="25"/>
        <v>#REF!</v>
      </c>
    </row>
    <row r="59" spans="1:38" s="40" customFormat="1" ht="15">
      <c r="A59" s="15" t="s">
        <v>77</v>
      </c>
      <c r="B59" s="12" t="s">
        <v>30</v>
      </c>
      <c r="C59" s="12">
        <v>12.6</v>
      </c>
      <c r="D59" s="12" t="s">
        <v>116</v>
      </c>
      <c r="E59" s="41">
        <v>41873</v>
      </c>
      <c r="F59" s="42">
        <v>65171</v>
      </c>
      <c r="G59" s="41">
        <f t="shared" si="44"/>
        <v>2293.2</v>
      </c>
      <c r="H59" s="41">
        <f t="shared" si="45"/>
        <v>45462.11428571429</v>
      </c>
      <c r="I59" s="41">
        <f t="shared" si="46"/>
        <v>112926.3142857143</v>
      </c>
      <c r="J59" s="38">
        <f t="shared" si="26"/>
        <v>11277</v>
      </c>
      <c r="K59" s="38">
        <f t="shared" si="30"/>
        <v>0</v>
      </c>
      <c r="L59" s="38">
        <f t="shared" si="27"/>
        <v>13570.199999999999</v>
      </c>
      <c r="M59" s="52">
        <f t="shared" si="12"/>
        <v>87335.11428571428</v>
      </c>
      <c r="N59" s="52">
        <f t="shared" si="13"/>
        <v>12021.000000000015</v>
      </c>
      <c r="O59" s="38">
        <f t="shared" si="14"/>
        <v>2079</v>
      </c>
      <c r="P59" s="38" t="e">
        <f t="shared" si="15"/>
        <v>#REF!</v>
      </c>
      <c r="Q59" s="85" t="e">
        <f t="shared" si="28"/>
        <v>#REF!</v>
      </c>
      <c r="R59" s="38">
        <f t="shared" si="32"/>
        <v>2079</v>
      </c>
      <c r="S59" s="38" t="e">
        <f t="shared" si="33"/>
        <v>#REF!</v>
      </c>
      <c r="T59" s="85" t="e">
        <f t="shared" si="16"/>
        <v>#REF!</v>
      </c>
      <c r="U59" s="38">
        <f t="shared" si="34"/>
        <v>2079</v>
      </c>
      <c r="V59" s="38" t="e">
        <f t="shared" si="35"/>
        <v>#REF!</v>
      </c>
      <c r="W59" s="85" t="e">
        <f t="shared" si="17"/>
        <v>#REF!</v>
      </c>
      <c r="X59" s="38">
        <f t="shared" si="36"/>
        <v>2079</v>
      </c>
      <c r="Y59" s="38" t="e">
        <f t="shared" si="37"/>
        <v>#REF!</v>
      </c>
      <c r="Z59" s="85" t="e">
        <f t="shared" si="18"/>
        <v>#REF!</v>
      </c>
      <c r="AA59" s="38">
        <f t="shared" si="38"/>
        <v>2860.2</v>
      </c>
      <c r="AB59" s="38" t="e">
        <f t="shared" si="39"/>
        <v>#REF!</v>
      </c>
      <c r="AC59" s="85" t="e">
        <f t="shared" si="19"/>
        <v>#REF!</v>
      </c>
      <c r="AD59" s="38">
        <f t="shared" si="20"/>
        <v>2860.2</v>
      </c>
      <c r="AE59" s="38" t="e">
        <f t="shared" si="43"/>
        <v>#REF!</v>
      </c>
      <c r="AF59" s="85" t="e">
        <f t="shared" si="22"/>
        <v>#REF!</v>
      </c>
      <c r="AG59" s="38">
        <f t="shared" si="23"/>
        <v>2860.2</v>
      </c>
      <c r="AH59" s="38" t="e">
        <f t="shared" si="40"/>
        <v>#REF!</v>
      </c>
      <c r="AI59" s="85" t="e">
        <f t="shared" si="24"/>
        <v>#REF!</v>
      </c>
      <c r="AJ59" s="38">
        <f t="shared" si="41"/>
        <v>2860.2</v>
      </c>
      <c r="AK59" s="38" t="e">
        <f t="shared" si="42"/>
        <v>#REF!</v>
      </c>
      <c r="AL59" s="85" t="e">
        <f t="shared" si="25"/>
        <v>#REF!</v>
      </c>
    </row>
    <row r="60" spans="1:38" s="40" customFormat="1" ht="15">
      <c r="A60" s="15" t="s">
        <v>78</v>
      </c>
      <c r="B60" s="12" t="s">
        <v>30</v>
      </c>
      <c r="C60" s="12">
        <v>3.06</v>
      </c>
      <c r="D60" s="12" t="s">
        <v>116</v>
      </c>
      <c r="E60" s="41">
        <v>41873</v>
      </c>
      <c r="F60" s="42">
        <v>55632</v>
      </c>
      <c r="G60" s="41">
        <f>IF(D60="diezel",C60*$E$9,IF(D60="x¨ng",C60*$E$6,IF(D60="kwh",C60*$E$7,C60*$E$8)))</f>
        <v>556.92</v>
      </c>
      <c r="H60" s="41">
        <f>+E60*$E$10</f>
        <v>45462.11428571429</v>
      </c>
      <c r="I60" s="41">
        <f>SUM(F60:H60)</f>
        <v>101651.0342857143</v>
      </c>
      <c r="J60" s="38">
        <f t="shared" si="26"/>
        <v>2738.7000000000003</v>
      </c>
      <c r="K60" s="38">
        <f t="shared" si="30"/>
        <v>0</v>
      </c>
      <c r="L60" s="38">
        <f t="shared" si="27"/>
        <v>3295.62</v>
      </c>
      <c r="M60" s="52">
        <f t="shared" si="12"/>
        <v>87335.11428571428</v>
      </c>
      <c r="N60" s="52">
        <f t="shared" si="13"/>
        <v>11020.300000000017</v>
      </c>
      <c r="O60" s="38">
        <f t="shared" si="14"/>
        <v>504.90000000000003</v>
      </c>
      <c r="P60" s="38" t="e">
        <f t="shared" si="15"/>
        <v>#REF!</v>
      </c>
      <c r="Q60" s="85" t="e">
        <f t="shared" si="28"/>
        <v>#REF!</v>
      </c>
      <c r="R60" s="38">
        <f t="shared" si="32"/>
        <v>504.90000000000003</v>
      </c>
      <c r="S60" s="38" t="e">
        <f t="shared" si="33"/>
        <v>#REF!</v>
      </c>
      <c r="T60" s="85" t="e">
        <f t="shared" si="16"/>
        <v>#REF!</v>
      </c>
      <c r="U60" s="38">
        <f t="shared" si="34"/>
        <v>504.90000000000003</v>
      </c>
      <c r="V60" s="38" t="e">
        <f t="shared" si="35"/>
        <v>#REF!</v>
      </c>
      <c r="W60" s="85" t="e">
        <f t="shared" si="17"/>
        <v>#REF!</v>
      </c>
      <c r="X60" s="38">
        <f t="shared" si="36"/>
        <v>504.90000000000003</v>
      </c>
      <c r="Y60" s="38" t="e">
        <f t="shared" si="37"/>
        <v>#REF!</v>
      </c>
      <c r="Z60" s="85" t="e">
        <f t="shared" si="18"/>
        <v>#REF!</v>
      </c>
      <c r="AA60" s="38">
        <f t="shared" si="38"/>
        <v>694.62</v>
      </c>
      <c r="AB60" s="38" t="e">
        <f t="shared" si="39"/>
        <v>#REF!</v>
      </c>
      <c r="AC60" s="85" t="e">
        <f t="shared" si="19"/>
        <v>#REF!</v>
      </c>
      <c r="AD60" s="38">
        <f t="shared" si="20"/>
        <v>694.62</v>
      </c>
      <c r="AE60" s="38" t="e">
        <f t="shared" si="43"/>
        <v>#REF!</v>
      </c>
      <c r="AF60" s="85" t="e">
        <f t="shared" si="22"/>
        <v>#REF!</v>
      </c>
      <c r="AG60" s="38">
        <f t="shared" si="23"/>
        <v>694.62</v>
      </c>
      <c r="AH60" s="38" t="e">
        <f t="shared" si="40"/>
        <v>#REF!</v>
      </c>
      <c r="AI60" s="85" t="e">
        <f t="shared" si="24"/>
        <v>#REF!</v>
      </c>
      <c r="AJ60" s="38">
        <f t="shared" si="41"/>
        <v>694.62</v>
      </c>
      <c r="AK60" s="38" t="e">
        <f t="shared" si="42"/>
        <v>#REF!</v>
      </c>
      <c r="AL60" s="85" t="e">
        <f t="shared" si="25"/>
        <v>#REF!</v>
      </c>
    </row>
    <row r="61" spans="1:38" s="40" customFormat="1" ht="15">
      <c r="A61" s="15" t="s">
        <v>79</v>
      </c>
      <c r="B61" s="12" t="s">
        <v>30</v>
      </c>
      <c r="C61" s="12">
        <v>27</v>
      </c>
      <c r="D61" s="12" t="s">
        <v>116</v>
      </c>
      <c r="E61" s="41">
        <v>41873</v>
      </c>
      <c r="F61" s="42">
        <v>142323</v>
      </c>
      <c r="G61" s="41">
        <f t="shared" si="44"/>
        <v>4914</v>
      </c>
      <c r="H61" s="41">
        <f>+E61*$E$10</f>
        <v>45462.11428571429</v>
      </c>
      <c r="I61" s="41">
        <f>SUM(F61:H61)</f>
        <v>192699.11428571428</v>
      </c>
      <c r="J61" s="38">
        <f t="shared" si="26"/>
        <v>24165</v>
      </c>
      <c r="K61" s="38">
        <f t="shared" si="30"/>
        <v>0</v>
      </c>
      <c r="L61" s="38">
        <f t="shared" si="27"/>
        <v>29079</v>
      </c>
      <c r="M61" s="52">
        <f t="shared" si="12"/>
        <v>87335.11428571428</v>
      </c>
      <c r="N61" s="52">
        <f t="shared" si="13"/>
        <v>76285</v>
      </c>
      <c r="O61" s="38">
        <f t="shared" si="14"/>
        <v>4455</v>
      </c>
      <c r="P61" s="38" t="e">
        <f t="shared" si="15"/>
        <v>#REF!</v>
      </c>
      <c r="Q61" s="85" t="e">
        <f t="shared" si="28"/>
        <v>#REF!</v>
      </c>
      <c r="R61" s="38">
        <f t="shared" si="32"/>
        <v>4455</v>
      </c>
      <c r="S61" s="38" t="e">
        <f t="shared" si="33"/>
        <v>#REF!</v>
      </c>
      <c r="T61" s="85" t="e">
        <f t="shared" si="16"/>
        <v>#REF!</v>
      </c>
      <c r="U61" s="38">
        <f t="shared" si="34"/>
        <v>4455</v>
      </c>
      <c r="V61" s="38" t="e">
        <f t="shared" si="35"/>
        <v>#REF!</v>
      </c>
      <c r="W61" s="85" t="e">
        <f t="shared" si="17"/>
        <v>#REF!</v>
      </c>
      <c r="X61" s="38">
        <f t="shared" si="36"/>
        <v>4455</v>
      </c>
      <c r="Y61" s="38" t="e">
        <f t="shared" si="37"/>
        <v>#REF!</v>
      </c>
      <c r="Z61" s="85" t="e">
        <f t="shared" si="18"/>
        <v>#REF!</v>
      </c>
      <c r="AA61" s="38">
        <f t="shared" si="38"/>
        <v>6129</v>
      </c>
      <c r="AB61" s="38" t="e">
        <f t="shared" si="39"/>
        <v>#REF!</v>
      </c>
      <c r="AC61" s="85" t="e">
        <f t="shared" si="19"/>
        <v>#REF!</v>
      </c>
      <c r="AD61" s="38">
        <f t="shared" si="20"/>
        <v>6129</v>
      </c>
      <c r="AE61" s="38" t="e">
        <f t="shared" si="43"/>
        <v>#REF!</v>
      </c>
      <c r="AF61" s="85" t="e">
        <f t="shared" si="22"/>
        <v>#REF!</v>
      </c>
      <c r="AG61" s="38">
        <f t="shared" si="23"/>
        <v>6129</v>
      </c>
      <c r="AH61" s="38" t="e">
        <f t="shared" si="40"/>
        <v>#REF!</v>
      </c>
      <c r="AI61" s="85" t="e">
        <f t="shared" si="24"/>
        <v>#REF!</v>
      </c>
      <c r="AJ61" s="38">
        <f t="shared" si="41"/>
        <v>6129</v>
      </c>
      <c r="AK61" s="38" t="e">
        <f t="shared" si="42"/>
        <v>#REF!</v>
      </c>
      <c r="AL61" s="85" t="e">
        <f t="shared" si="25"/>
        <v>#REF!</v>
      </c>
    </row>
    <row r="62" spans="1:38" s="40" customFormat="1" ht="15">
      <c r="A62" s="15" t="s">
        <v>80</v>
      </c>
      <c r="B62" s="12" t="s">
        <v>30</v>
      </c>
      <c r="C62" s="12">
        <v>9</v>
      </c>
      <c r="D62" s="12" t="s">
        <v>116</v>
      </c>
      <c r="E62" s="41">
        <v>41873</v>
      </c>
      <c r="F62" s="42">
        <v>59976</v>
      </c>
      <c r="G62" s="41">
        <f t="shared" si="44"/>
        <v>1638</v>
      </c>
      <c r="H62" s="41">
        <f>+E62*$E$10</f>
        <v>45462.11428571429</v>
      </c>
      <c r="I62" s="41">
        <f>SUM(F62:H62)</f>
        <v>107076.11428571428</v>
      </c>
      <c r="J62" s="38">
        <f t="shared" si="26"/>
        <v>8055</v>
      </c>
      <c r="K62" s="38">
        <f t="shared" si="30"/>
        <v>0</v>
      </c>
      <c r="L62" s="38">
        <f t="shared" si="27"/>
        <v>9693</v>
      </c>
      <c r="M62" s="52">
        <f t="shared" si="12"/>
        <v>87335.11428571428</v>
      </c>
      <c r="N62" s="52">
        <f t="shared" si="13"/>
        <v>10048</v>
      </c>
      <c r="O62" s="38">
        <f t="shared" si="14"/>
        <v>1485</v>
      </c>
      <c r="P62" s="38" t="e">
        <f t="shared" si="15"/>
        <v>#REF!</v>
      </c>
      <c r="Q62" s="85" t="e">
        <f t="shared" si="28"/>
        <v>#REF!</v>
      </c>
      <c r="R62" s="38">
        <f t="shared" si="32"/>
        <v>1485</v>
      </c>
      <c r="S62" s="38" t="e">
        <f t="shared" si="33"/>
        <v>#REF!</v>
      </c>
      <c r="T62" s="85" t="e">
        <f t="shared" si="16"/>
        <v>#REF!</v>
      </c>
      <c r="U62" s="38">
        <f t="shared" si="34"/>
        <v>1485</v>
      </c>
      <c r="V62" s="38" t="e">
        <f t="shared" si="35"/>
        <v>#REF!</v>
      </c>
      <c r="W62" s="85" t="e">
        <f t="shared" si="17"/>
        <v>#REF!</v>
      </c>
      <c r="X62" s="38">
        <f t="shared" si="36"/>
        <v>1485</v>
      </c>
      <c r="Y62" s="38" t="e">
        <f t="shared" si="37"/>
        <v>#REF!</v>
      </c>
      <c r="Z62" s="85" t="e">
        <f t="shared" si="18"/>
        <v>#REF!</v>
      </c>
      <c r="AA62" s="38">
        <f t="shared" si="38"/>
        <v>2043</v>
      </c>
      <c r="AB62" s="38" t="e">
        <f t="shared" si="39"/>
        <v>#REF!</v>
      </c>
      <c r="AC62" s="85" t="e">
        <f t="shared" si="19"/>
        <v>#REF!</v>
      </c>
      <c r="AD62" s="38">
        <f t="shared" si="20"/>
        <v>2043</v>
      </c>
      <c r="AE62" s="38" t="e">
        <f t="shared" si="43"/>
        <v>#REF!</v>
      </c>
      <c r="AF62" s="85" t="e">
        <f t="shared" si="22"/>
        <v>#REF!</v>
      </c>
      <c r="AG62" s="38">
        <f t="shared" si="23"/>
        <v>2043</v>
      </c>
      <c r="AH62" s="38" t="e">
        <f t="shared" si="40"/>
        <v>#REF!</v>
      </c>
      <c r="AI62" s="85" t="e">
        <f t="shared" si="24"/>
        <v>#REF!</v>
      </c>
      <c r="AJ62" s="38">
        <f t="shared" si="41"/>
        <v>2043</v>
      </c>
      <c r="AK62" s="38" t="e">
        <f t="shared" si="42"/>
        <v>#REF!</v>
      </c>
      <c r="AL62" s="85" t="e">
        <f t="shared" si="25"/>
        <v>#REF!</v>
      </c>
    </row>
    <row r="63" spans="1:38" s="40" customFormat="1" ht="15">
      <c r="A63" s="15" t="s">
        <v>81</v>
      </c>
      <c r="B63" s="12" t="s">
        <v>30</v>
      </c>
      <c r="C63" s="12">
        <v>48.3</v>
      </c>
      <c r="D63" s="12" t="s">
        <v>116</v>
      </c>
      <c r="E63" s="41">
        <v>48658</v>
      </c>
      <c r="F63" s="42">
        <v>107119</v>
      </c>
      <c r="G63" s="41">
        <f t="shared" si="44"/>
        <v>8790.6</v>
      </c>
      <c r="H63" s="41">
        <f>+E63*$E$10</f>
        <v>52828.68571428572</v>
      </c>
      <c r="I63" s="41">
        <f>SUM(F63:H63)</f>
        <v>168738.28571428574</v>
      </c>
      <c r="J63" s="38">
        <f t="shared" si="26"/>
        <v>43228.5</v>
      </c>
      <c r="K63" s="38">
        <f t="shared" si="30"/>
        <v>0</v>
      </c>
      <c r="L63" s="38">
        <f t="shared" si="27"/>
        <v>52019.1</v>
      </c>
      <c r="M63" s="52">
        <f t="shared" si="12"/>
        <v>101486.68571428572</v>
      </c>
      <c r="N63" s="52">
        <f t="shared" si="13"/>
        <v>15232.50000000003</v>
      </c>
      <c r="O63" s="38">
        <f t="shared" si="14"/>
        <v>7969.499999999999</v>
      </c>
      <c r="P63" s="38" t="e">
        <f t="shared" si="15"/>
        <v>#REF!</v>
      </c>
      <c r="Q63" s="85" t="e">
        <f t="shared" si="28"/>
        <v>#REF!</v>
      </c>
      <c r="R63" s="38">
        <f t="shared" si="32"/>
        <v>7969.499999999999</v>
      </c>
      <c r="S63" s="38" t="e">
        <f t="shared" si="33"/>
        <v>#REF!</v>
      </c>
      <c r="T63" s="85" t="e">
        <f t="shared" si="16"/>
        <v>#REF!</v>
      </c>
      <c r="U63" s="38">
        <f t="shared" si="34"/>
        <v>7969.499999999999</v>
      </c>
      <c r="V63" s="38" t="e">
        <f t="shared" si="35"/>
        <v>#REF!</v>
      </c>
      <c r="W63" s="85" t="e">
        <f t="shared" si="17"/>
        <v>#REF!</v>
      </c>
      <c r="X63" s="38">
        <f t="shared" si="36"/>
        <v>7969.499999999999</v>
      </c>
      <c r="Y63" s="38" t="e">
        <f t="shared" si="37"/>
        <v>#REF!</v>
      </c>
      <c r="Z63" s="85" t="e">
        <f t="shared" si="18"/>
        <v>#REF!</v>
      </c>
      <c r="AA63" s="38">
        <f t="shared" si="38"/>
        <v>10964.099999999999</v>
      </c>
      <c r="AB63" s="38" t="e">
        <f t="shared" si="39"/>
        <v>#REF!</v>
      </c>
      <c r="AC63" s="85" t="e">
        <f t="shared" si="19"/>
        <v>#REF!</v>
      </c>
      <c r="AD63" s="38">
        <f t="shared" si="20"/>
        <v>10964.099999999999</v>
      </c>
      <c r="AE63" s="38" t="e">
        <f t="shared" si="43"/>
        <v>#REF!</v>
      </c>
      <c r="AF63" s="85" t="e">
        <f t="shared" si="22"/>
        <v>#REF!</v>
      </c>
      <c r="AG63" s="38">
        <f t="shared" si="23"/>
        <v>10964.099999999999</v>
      </c>
      <c r="AH63" s="38" t="e">
        <f t="shared" si="40"/>
        <v>#REF!</v>
      </c>
      <c r="AI63" s="85" t="e">
        <f t="shared" si="24"/>
        <v>#REF!</v>
      </c>
      <c r="AJ63" s="38">
        <f t="shared" si="41"/>
        <v>10964.099999999999</v>
      </c>
      <c r="AK63" s="38" t="e">
        <f t="shared" si="42"/>
        <v>#REF!</v>
      </c>
      <c r="AL63" s="85" t="e">
        <f t="shared" si="25"/>
        <v>#REF!</v>
      </c>
    </row>
    <row r="64" spans="1:38" s="40" customFormat="1" ht="15">
      <c r="A64" s="15" t="s">
        <v>82</v>
      </c>
      <c r="B64" s="12" t="s">
        <v>30</v>
      </c>
      <c r="C64" s="12">
        <v>5.3</v>
      </c>
      <c r="D64" s="12" t="s">
        <v>116</v>
      </c>
      <c r="E64" s="41">
        <v>41873</v>
      </c>
      <c r="F64" s="42">
        <v>68725</v>
      </c>
      <c r="G64" s="41">
        <f t="shared" si="44"/>
        <v>964.6</v>
      </c>
      <c r="H64" s="41">
        <f t="shared" si="45"/>
        <v>45462.11428571429</v>
      </c>
      <c r="I64" s="41">
        <f t="shared" si="46"/>
        <v>115151.71428571429</v>
      </c>
      <c r="J64" s="38">
        <f t="shared" si="26"/>
        <v>4743.5</v>
      </c>
      <c r="K64" s="38">
        <f t="shared" si="30"/>
        <v>0</v>
      </c>
      <c r="L64" s="38">
        <f t="shared" si="27"/>
        <v>5708.099999999999</v>
      </c>
      <c r="M64" s="52">
        <f t="shared" si="12"/>
        <v>87335.11428571428</v>
      </c>
      <c r="N64" s="52">
        <f t="shared" si="13"/>
        <v>22108.5</v>
      </c>
      <c r="O64" s="38">
        <f t="shared" si="14"/>
        <v>874.5</v>
      </c>
      <c r="P64" s="38" t="e">
        <f t="shared" si="15"/>
        <v>#REF!</v>
      </c>
      <c r="Q64" s="85" t="e">
        <f t="shared" si="28"/>
        <v>#REF!</v>
      </c>
      <c r="R64" s="38">
        <f t="shared" si="32"/>
        <v>874.5</v>
      </c>
      <c r="S64" s="38" t="e">
        <f t="shared" si="33"/>
        <v>#REF!</v>
      </c>
      <c r="T64" s="85" t="e">
        <f t="shared" si="16"/>
        <v>#REF!</v>
      </c>
      <c r="U64" s="38">
        <f t="shared" si="34"/>
        <v>874.5</v>
      </c>
      <c r="V64" s="38" t="e">
        <f t="shared" si="35"/>
        <v>#REF!</v>
      </c>
      <c r="W64" s="85" t="e">
        <f t="shared" si="17"/>
        <v>#REF!</v>
      </c>
      <c r="X64" s="38">
        <f t="shared" si="36"/>
        <v>874.5</v>
      </c>
      <c r="Y64" s="38" t="e">
        <f t="shared" si="37"/>
        <v>#REF!</v>
      </c>
      <c r="Z64" s="85" t="e">
        <f t="shared" si="18"/>
        <v>#REF!</v>
      </c>
      <c r="AA64" s="38">
        <f t="shared" si="38"/>
        <v>1203.1</v>
      </c>
      <c r="AB64" s="38" t="e">
        <f t="shared" si="39"/>
        <v>#REF!</v>
      </c>
      <c r="AC64" s="85" t="e">
        <f t="shared" si="19"/>
        <v>#REF!</v>
      </c>
      <c r="AD64" s="38">
        <f t="shared" si="20"/>
        <v>1203.1</v>
      </c>
      <c r="AE64" s="38" t="e">
        <f t="shared" si="43"/>
        <v>#REF!</v>
      </c>
      <c r="AF64" s="85" t="e">
        <f t="shared" si="22"/>
        <v>#REF!</v>
      </c>
      <c r="AG64" s="38">
        <f t="shared" si="23"/>
        <v>1203.1</v>
      </c>
      <c r="AH64" s="38" t="e">
        <f t="shared" si="40"/>
        <v>#REF!</v>
      </c>
      <c r="AI64" s="85" t="e">
        <f t="shared" si="24"/>
        <v>#REF!</v>
      </c>
      <c r="AJ64" s="38">
        <f t="shared" si="41"/>
        <v>1203.1</v>
      </c>
      <c r="AK64" s="38" t="e">
        <f t="shared" si="42"/>
        <v>#REF!</v>
      </c>
      <c r="AL64" s="85" t="e">
        <f t="shared" si="25"/>
        <v>#REF!</v>
      </c>
    </row>
    <row r="65" spans="1:38" s="40" customFormat="1" ht="15">
      <c r="A65" s="15" t="s">
        <v>83</v>
      </c>
      <c r="B65" s="12"/>
      <c r="C65" s="12">
        <v>9.45</v>
      </c>
      <c r="D65" s="12" t="s">
        <v>116</v>
      </c>
      <c r="E65" s="41">
        <v>41873</v>
      </c>
      <c r="F65" s="42">
        <v>79478</v>
      </c>
      <c r="G65" s="41">
        <f t="shared" si="44"/>
        <v>1719.8999999999999</v>
      </c>
      <c r="H65" s="41">
        <f t="shared" si="45"/>
        <v>45462.11428571429</v>
      </c>
      <c r="I65" s="41">
        <f t="shared" si="46"/>
        <v>126660.01428571428</v>
      </c>
      <c r="J65" s="38">
        <f t="shared" si="26"/>
        <v>8457.75</v>
      </c>
      <c r="K65" s="38">
        <f t="shared" si="30"/>
        <v>0</v>
      </c>
      <c r="L65" s="38">
        <f t="shared" si="27"/>
        <v>10177.65</v>
      </c>
      <c r="M65" s="52">
        <f t="shared" si="12"/>
        <v>87335.11428571428</v>
      </c>
      <c r="N65" s="52">
        <f t="shared" si="13"/>
        <v>29147.25</v>
      </c>
      <c r="O65" s="38">
        <f t="shared" si="14"/>
        <v>1559.2499999999998</v>
      </c>
      <c r="P65" s="38" t="e">
        <f t="shared" si="15"/>
        <v>#REF!</v>
      </c>
      <c r="Q65" s="85" t="e">
        <f t="shared" si="28"/>
        <v>#REF!</v>
      </c>
      <c r="R65" s="38">
        <f t="shared" si="32"/>
        <v>1559.2499999999998</v>
      </c>
      <c r="S65" s="38" t="e">
        <f t="shared" si="33"/>
        <v>#REF!</v>
      </c>
      <c r="T65" s="85" t="e">
        <f t="shared" si="16"/>
        <v>#REF!</v>
      </c>
      <c r="U65" s="38">
        <f t="shared" si="34"/>
        <v>1559.2499999999998</v>
      </c>
      <c r="V65" s="38" t="e">
        <f t="shared" si="35"/>
        <v>#REF!</v>
      </c>
      <c r="W65" s="85" t="e">
        <f t="shared" si="17"/>
        <v>#REF!</v>
      </c>
      <c r="X65" s="38">
        <f t="shared" si="36"/>
        <v>1559.2499999999998</v>
      </c>
      <c r="Y65" s="38" t="e">
        <f t="shared" si="37"/>
        <v>#REF!</v>
      </c>
      <c r="Z65" s="85" t="e">
        <f t="shared" si="18"/>
        <v>#REF!</v>
      </c>
      <c r="AA65" s="38">
        <f t="shared" si="38"/>
        <v>2145.1499999999996</v>
      </c>
      <c r="AB65" s="38" t="e">
        <f t="shared" si="39"/>
        <v>#REF!</v>
      </c>
      <c r="AC65" s="85" t="e">
        <f t="shared" si="19"/>
        <v>#REF!</v>
      </c>
      <c r="AD65" s="38">
        <f t="shared" si="20"/>
        <v>2145.1499999999996</v>
      </c>
      <c r="AE65" s="38" t="e">
        <f t="shared" si="43"/>
        <v>#REF!</v>
      </c>
      <c r="AF65" s="85" t="e">
        <f t="shared" si="22"/>
        <v>#REF!</v>
      </c>
      <c r="AG65" s="38">
        <f t="shared" si="23"/>
        <v>2145.1499999999996</v>
      </c>
      <c r="AH65" s="38" t="e">
        <f t="shared" si="40"/>
        <v>#REF!</v>
      </c>
      <c r="AI65" s="85" t="e">
        <f t="shared" si="24"/>
        <v>#REF!</v>
      </c>
      <c r="AJ65" s="38">
        <f t="shared" si="41"/>
        <v>2145.1499999999996</v>
      </c>
      <c r="AK65" s="38" t="e">
        <f t="shared" si="42"/>
        <v>#REF!</v>
      </c>
      <c r="AL65" s="85" t="e">
        <f t="shared" si="25"/>
        <v>#REF!</v>
      </c>
    </row>
    <row r="66" spans="1:38" s="40" customFormat="1" ht="15">
      <c r="A66" s="15" t="s">
        <v>118</v>
      </c>
      <c r="B66" s="12" t="s">
        <v>30</v>
      </c>
      <c r="C66" s="12">
        <v>51.6</v>
      </c>
      <c r="D66" s="12" t="s">
        <v>115</v>
      </c>
      <c r="E66" s="41">
        <v>198532</v>
      </c>
      <c r="F66" s="42">
        <v>3750800</v>
      </c>
      <c r="G66" s="41">
        <f t="shared" si="44"/>
        <v>262855.0909090909</v>
      </c>
      <c r="H66" s="41">
        <f t="shared" si="45"/>
        <v>215549.0285714286</v>
      </c>
      <c r="I66" s="41">
        <f t="shared" si="46"/>
        <v>4229204.11948052</v>
      </c>
      <c r="J66" s="38">
        <f t="shared" si="26"/>
        <v>429054</v>
      </c>
      <c r="K66" s="38">
        <f t="shared" si="30"/>
        <v>691909.0909090908</v>
      </c>
      <c r="L66" s="38">
        <f t="shared" si="27"/>
        <v>0</v>
      </c>
      <c r="M66" s="52">
        <f t="shared" si="12"/>
        <v>414081.0285714286</v>
      </c>
      <c r="N66" s="52">
        <f t="shared" si="13"/>
        <v>3123214</v>
      </c>
      <c r="O66" s="38">
        <f t="shared" si="14"/>
        <v>297872.72727272724</v>
      </c>
      <c r="P66" s="38" t="e">
        <f t="shared" si="15"/>
        <v>#REF!</v>
      </c>
      <c r="Q66" s="85" t="e">
        <f t="shared" si="28"/>
        <v>#REF!</v>
      </c>
      <c r="R66" s="38">
        <f t="shared" si="32"/>
        <v>283800</v>
      </c>
      <c r="S66" s="38" t="e">
        <f t="shared" si="33"/>
        <v>#REF!</v>
      </c>
      <c r="T66" s="85" t="e">
        <f t="shared" si="16"/>
        <v>#REF!</v>
      </c>
      <c r="U66" s="38">
        <f t="shared" si="34"/>
        <v>283800</v>
      </c>
      <c r="V66" s="38" t="e">
        <f t="shared" si="35"/>
        <v>#REF!</v>
      </c>
      <c r="W66" s="85" t="e">
        <f t="shared" si="17"/>
        <v>#REF!</v>
      </c>
      <c r="X66" s="38">
        <f t="shared" si="36"/>
        <v>265036.36363636365</v>
      </c>
      <c r="Y66" s="38" t="e">
        <f t="shared" si="37"/>
        <v>#REF!</v>
      </c>
      <c r="Z66" s="85" t="e">
        <f t="shared" si="18"/>
        <v>#REF!</v>
      </c>
      <c r="AA66" s="38">
        <f t="shared" si="38"/>
        <v>265036.36363636365</v>
      </c>
      <c r="AB66" s="38" t="e">
        <f t="shared" si="39"/>
        <v>#REF!</v>
      </c>
      <c r="AC66" s="85" t="e">
        <f t="shared" si="19"/>
        <v>#REF!</v>
      </c>
      <c r="AD66" s="38">
        <f t="shared" si="20"/>
        <v>311945.4545454545</v>
      </c>
      <c r="AE66" s="38" t="e">
        <f t="shared" si="43"/>
        <v>#REF!</v>
      </c>
      <c r="AF66" s="85" t="e">
        <f t="shared" si="22"/>
        <v>#REF!</v>
      </c>
      <c r="AG66" s="38">
        <f t="shared" si="23"/>
        <v>335400</v>
      </c>
      <c r="AH66" s="38" t="e">
        <f t="shared" si="40"/>
        <v>#REF!</v>
      </c>
      <c r="AI66" s="85" t="e">
        <f t="shared" si="24"/>
        <v>#REF!</v>
      </c>
      <c r="AJ66" s="38">
        <f t="shared" si="41"/>
        <v>321327.27272727276</v>
      </c>
      <c r="AK66" s="38" t="e">
        <f t="shared" si="42"/>
        <v>#REF!</v>
      </c>
      <c r="AL66" s="85" t="e">
        <f t="shared" si="25"/>
        <v>#REF!</v>
      </c>
    </row>
    <row r="67" spans="1:38" s="40" customFormat="1" ht="15">
      <c r="A67" s="15" t="s">
        <v>84</v>
      </c>
      <c r="B67" s="12"/>
      <c r="C67" s="12"/>
      <c r="D67" s="12" t="s">
        <v>116</v>
      </c>
      <c r="E67" s="41">
        <v>90531</v>
      </c>
      <c r="F67" s="42">
        <v>726251</v>
      </c>
      <c r="G67" s="41">
        <f t="shared" si="44"/>
        <v>0</v>
      </c>
      <c r="H67" s="41">
        <f t="shared" si="45"/>
        <v>98290.80000000002</v>
      </c>
      <c r="I67" s="41">
        <f t="shared" si="46"/>
        <v>824541.8</v>
      </c>
      <c r="J67" s="38">
        <f t="shared" si="26"/>
        <v>0</v>
      </c>
      <c r="K67" s="38">
        <f t="shared" si="30"/>
        <v>0</v>
      </c>
      <c r="L67" s="38">
        <f t="shared" si="27"/>
        <v>0</v>
      </c>
      <c r="M67" s="52">
        <f t="shared" si="12"/>
        <v>188821.80000000002</v>
      </c>
      <c r="N67" s="52">
        <f t="shared" si="13"/>
        <v>635720</v>
      </c>
      <c r="O67" s="38">
        <f t="shared" si="14"/>
        <v>0</v>
      </c>
      <c r="P67" s="38" t="e">
        <f t="shared" si="15"/>
        <v>#REF!</v>
      </c>
      <c r="Q67" s="85" t="e">
        <f t="shared" si="28"/>
        <v>#REF!</v>
      </c>
      <c r="R67" s="38">
        <f t="shared" si="32"/>
        <v>0</v>
      </c>
      <c r="S67" s="38" t="e">
        <f t="shared" si="33"/>
        <v>#REF!</v>
      </c>
      <c r="T67" s="85" t="e">
        <f t="shared" si="16"/>
        <v>#REF!</v>
      </c>
      <c r="U67" s="38">
        <f t="shared" si="34"/>
        <v>0</v>
      </c>
      <c r="V67" s="38" t="e">
        <f t="shared" si="35"/>
        <v>#REF!</v>
      </c>
      <c r="W67" s="85" t="e">
        <f t="shared" si="17"/>
        <v>#REF!</v>
      </c>
      <c r="X67" s="38">
        <f t="shared" si="36"/>
        <v>0</v>
      </c>
      <c r="Y67" s="38" t="e">
        <f t="shared" si="37"/>
        <v>#REF!</v>
      </c>
      <c r="Z67" s="85" t="e">
        <f t="shared" si="18"/>
        <v>#REF!</v>
      </c>
      <c r="AA67" s="38">
        <f t="shared" si="38"/>
        <v>0</v>
      </c>
      <c r="AB67" s="38" t="e">
        <f t="shared" si="39"/>
        <v>#REF!</v>
      </c>
      <c r="AC67" s="85" t="e">
        <f t="shared" si="19"/>
        <v>#REF!</v>
      </c>
      <c r="AD67" s="38">
        <f t="shared" si="20"/>
        <v>0</v>
      </c>
      <c r="AE67" s="38" t="e">
        <f t="shared" si="43"/>
        <v>#REF!</v>
      </c>
      <c r="AF67" s="85" t="e">
        <f t="shared" si="22"/>
        <v>#REF!</v>
      </c>
      <c r="AG67" s="38">
        <f t="shared" si="23"/>
        <v>0</v>
      </c>
      <c r="AH67" s="38" t="e">
        <f t="shared" si="40"/>
        <v>#REF!</v>
      </c>
      <c r="AI67" s="85" t="e">
        <f t="shared" si="24"/>
        <v>#REF!</v>
      </c>
      <c r="AJ67" s="38">
        <f t="shared" si="41"/>
        <v>0</v>
      </c>
      <c r="AK67" s="38" t="e">
        <f t="shared" si="42"/>
        <v>#REF!</v>
      </c>
      <c r="AL67" s="85" t="e">
        <f t="shared" si="25"/>
        <v>#REF!</v>
      </c>
    </row>
    <row r="68" spans="1:38" s="40" customFormat="1" ht="15">
      <c r="A68" s="15" t="s">
        <v>85</v>
      </c>
      <c r="B68" s="12" t="s">
        <v>30</v>
      </c>
      <c r="C68" s="12">
        <v>9.9</v>
      </c>
      <c r="D68" s="12" t="s">
        <v>116</v>
      </c>
      <c r="E68" s="41">
        <v>41873</v>
      </c>
      <c r="F68" s="42">
        <v>75597</v>
      </c>
      <c r="G68" s="41">
        <f t="shared" si="44"/>
        <v>1801.8</v>
      </c>
      <c r="H68" s="41">
        <f t="shared" si="45"/>
        <v>45462.11428571429</v>
      </c>
      <c r="I68" s="41">
        <f t="shared" si="46"/>
        <v>122860.9142857143</v>
      </c>
      <c r="J68" s="38">
        <f t="shared" si="26"/>
        <v>8860.5</v>
      </c>
      <c r="K68" s="38">
        <f t="shared" si="30"/>
        <v>0</v>
      </c>
      <c r="L68" s="38">
        <f t="shared" si="27"/>
        <v>10662.300000000001</v>
      </c>
      <c r="M68" s="52">
        <f t="shared" si="12"/>
        <v>87335.11428571428</v>
      </c>
      <c r="N68" s="52">
        <f t="shared" si="13"/>
        <v>24863.500000000015</v>
      </c>
      <c r="O68" s="38">
        <f t="shared" si="14"/>
        <v>1633.5</v>
      </c>
      <c r="P68" s="38" t="e">
        <f t="shared" si="15"/>
        <v>#REF!</v>
      </c>
      <c r="Q68" s="85" t="e">
        <f t="shared" si="28"/>
        <v>#REF!</v>
      </c>
      <c r="R68" s="38">
        <f t="shared" si="32"/>
        <v>1633.5</v>
      </c>
      <c r="S68" s="38" t="e">
        <f t="shared" si="33"/>
        <v>#REF!</v>
      </c>
      <c r="T68" s="85" t="e">
        <f t="shared" si="16"/>
        <v>#REF!</v>
      </c>
      <c r="U68" s="38">
        <f t="shared" si="34"/>
        <v>1633.5</v>
      </c>
      <c r="V68" s="38" t="e">
        <f t="shared" si="35"/>
        <v>#REF!</v>
      </c>
      <c r="W68" s="85" t="e">
        <f t="shared" si="17"/>
        <v>#REF!</v>
      </c>
      <c r="X68" s="38">
        <f t="shared" si="36"/>
        <v>1633.5</v>
      </c>
      <c r="Y68" s="38" t="e">
        <f t="shared" si="37"/>
        <v>#REF!</v>
      </c>
      <c r="Z68" s="85" t="e">
        <f t="shared" si="18"/>
        <v>#REF!</v>
      </c>
      <c r="AA68" s="38">
        <f t="shared" si="38"/>
        <v>2247.3</v>
      </c>
      <c r="AB68" s="38" t="e">
        <f t="shared" si="39"/>
        <v>#REF!</v>
      </c>
      <c r="AC68" s="85" t="e">
        <f t="shared" si="19"/>
        <v>#REF!</v>
      </c>
      <c r="AD68" s="38">
        <f t="shared" si="20"/>
        <v>2247.3</v>
      </c>
      <c r="AE68" s="38" t="e">
        <f t="shared" si="43"/>
        <v>#REF!</v>
      </c>
      <c r="AF68" s="85" t="e">
        <f t="shared" si="22"/>
        <v>#REF!</v>
      </c>
      <c r="AG68" s="38">
        <f t="shared" si="23"/>
        <v>2247.3</v>
      </c>
      <c r="AH68" s="38" t="e">
        <f t="shared" si="40"/>
        <v>#REF!</v>
      </c>
      <c r="AI68" s="85" t="e">
        <f t="shared" si="24"/>
        <v>#REF!</v>
      </c>
      <c r="AJ68" s="38">
        <f t="shared" si="41"/>
        <v>2247.3</v>
      </c>
      <c r="AK68" s="38" t="e">
        <f t="shared" si="42"/>
        <v>#REF!</v>
      </c>
      <c r="AL68" s="85" t="e">
        <f t="shared" si="25"/>
        <v>#REF!</v>
      </c>
    </row>
    <row r="69" spans="1:38" s="40" customFormat="1" ht="15">
      <c r="A69" s="15" t="s">
        <v>0</v>
      </c>
      <c r="B69" s="12" t="s">
        <v>30</v>
      </c>
      <c r="C69" s="12">
        <v>4.05</v>
      </c>
      <c r="D69" s="12" t="s">
        <v>116</v>
      </c>
      <c r="E69" s="41">
        <f>+E68</f>
        <v>41873</v>
      </c>
      <c r="F69" s="42">
        <v>51804</v>
      </c>
      <c r="G69" s="41">
        <f t="shared" si="44"/>
        <v>737.1</v>
      </c>
      <c r="H69" s="41">
        <f t="shared" si="45"/>
        <v>45462.11428571429</v>
      </c>
      <c r="I69" s="41">
        <f t="shared" si="46"/>
        <v>98003.21428571429</v>
      </c>
      <c r="J69" s="38">
        <f t="shared" si="26"/>
        <v>3624.75</v>
      </c>
      <c r="K69" s="38">
        <f t="shared" si="30"/>
        <v>0</v>
      </c>
      <c r="L69" s="38">
        <f t="shared" si="27"/>
        <v>4361.849999999999</v>
      </c>
      <c r="M69" s="52">
        <f t="shared" si="12"/>
        <v>87335.11428571428</v>
      </c>
      <c r="N69" s="52">
        <f t="shared" si="13"/>
        <v>6306.25</v>
      </c>
      <c r="O69" s="38">
        <f t="shared" si="14"/>
        <v>668.25</v>
      </c>
      <c r="P69" s="38" t="e">
        <f t="shared" si="15"/>
        <v>#REF!</v>
      </c>
      <c r="Q69" s="85" t="e">
        <f t="shared" si="28"/>
        <v>#REF!</v>
      </c>
      <c r="R69" s="38">
        <f t="shared" si="32"/>
        <v>668.25</v>
      </c>
      <c r="S69" s="38" t="e">
        <f t="shared" si="33"/>
        <v>#REF!</v>
      </c>
      <c r="T69" s="85" t="e">
        <f t="shared" si="16"/>
        <v>#REF!</v>
      </c>
      <c r="U69" s="38">
        <f t="shared" si="34"/>
        <v>668.25</v>
      </c>
      <c r="V69" s="38" t="e">
        <f t="shared" si="35"/>
        <v>#REF!</v>
      </c>
      <c r="W69" s="85" t="e">
        <f t="shared" si="17"/>
        <v>#REF!</v>
      </c>
      <c r="X69" s="38">
        <f t="shared" si="36"/>
        <v>668.25</v>
      </c>
      <c r="Y69" s="38" t="e">
        <f t="shared" si="37"/>
        <v>#REF!</v>
      </c>
      <c r="Z69" s="85" t="e">
        <f t="shared" si="18"/>
        <v>#REF!</v>
      </c>
      <c r="AA69" s="38">
        <f t="shared" si="38"/>
        <v>919.3499999999999</v>
      </c>
      <c r="AB69" s="38" t="e">
        <f t="shared" si="39"/>
        <v>#REF!</v>
      </c>
      <c r="AC69" s="85" t="e">
        <f t="shared" si="19"/>
        <v>#REF!</v>
      </c>
      <c r="AD69" s="38">
        <f t="shared" si="20"/>
        <v>919.3499999999999</v>
      </c>
      <c r="AE69" s="38" t="e">
        <f t="shared" si="43"/>
        <v>#REF!</v>
      </c>
      <c r="AF69" s="85" t="e">
        <f t="shared" si="22"/>
        <v>#REF!</v>
      </c>
      <c r="AG69" s="38">
        <f t="shared" si="23"/>
        <v>919.3499999999999</v>
      </c>
      <c r="AH69" s="38" t="e">
        <f t="shared" si="40"/>
        <v>#REF!</v>
      </c>
      <c r="AI69" s="85" t="e">
        <f t="shared" si="24"/>
        <v>#REF!</v>
      </c>
      <c r="AJ69" s="38">
        <f t="shared" si="41"/>
        <v>919.3499999999999</v>
      </c>
      <c r="AK69" s="38" t="e">
        <f t="shared" si="42"/>
        <v>#REF!</v>
      </c>
      <c r="AL69" s="85" t="e">
        <f t="shared" si="25"/>
        <v>#REF!</v>
      </c>
    </row>
    <row r="70" spans="1:38" s="40" customFormat="1" ht="15">
      <c r="A70" s="15" t="s">
        <v>10</v>
      </c>
      <c r="B70" s="12" t="s">
        <v>30</v>
      </c>
      <c r="C70" s="12">
        <v>75</v>
      </c>
      <c r="D70" s="12" t="s">
        <v>115</v>
      </c>
      <c r="E70" s="41">
        <v>124041</v>
      </c>
      <c r="F70" s="42">
        <v>1182261</v>
      </c>
      <c r="G70" s="41">
        <f t="shared" si="44"/>
        <v>382056.8181818181</v>
      </c>
      <c r="H70" s="41">
        <f t="shared" si="45"/>
        <v>134673.08571428573</v>
      </c>
      <c r="I70" s="41">
        <f t="shared" si="46"/>
        <v>1698990.9038961038</v>
      </c>
      <c r="J70" s="38">
        <f t="shared" si="26"/>
        <v>623625</v>
      </c>
      <c r="K70" s="38">
        <f t="shared" si="30"/>
        <v>1005681.8181818181</v>
      </c>
      <c r="L70" s="38">
        <f t="shared" si="27"/>
        <v>0</v>
      </c>
      <c r="M70" s="52">
        <f t="shared" si="12"/>
        <v>258714.08571428573</v>
      </c>
      <c r="N70" s="52">
        <f t="shared" si="13"/>
        <v>434595</v>
      </c>
      <c r="O70" s="38">
        <f t="shared" si="14"/>
        <v>432954.5454545454</v>
      </c>
      <c r="P70" s="38" t="e">
        <f t="shared" si="15"/>
        <v>#REF!</v>
      </c>
      <c r="Q70" s="85" t="e">
        <f t="shared" si="28"/>
        <v>#REF!</v>
      </c>
      <c r="R70" s="38">
        <f t="shared" si="32"/>
        <v>412500</v>
      </c>
      <c r="S70" s="38" t="e">
        <f t="shared" si="33"/>
        <v>#REF!</v>
      </c>
      <c r="T70" s="85" t="e">
        <f t="shared" si="16"/>
        <v>#REF!</v>
      </c>
      <c r="U70" s="38">
        <f t="shared" si="34"/>
        <v>412500</v>
      </c>
      <c r="V70" s="38" t="e">
        <f t="shared" si="35"/>
        <v>#REF!</v>
      </c>
      <c r="W70" s="85" t="e">
        <f t="shared" si="17"/>
        <v>#REF!</v>
      </c>
      <c r="X70" s="38">
        <f t="shared" si="36"/>
        <v>385227.2727272727</v>
      </c>
      <c r="Y70" s="38" t="e">
        <f t="shared" si="37"/>
        <v>#REF!</v>
      </c>
      <c r="Z70" s="85" t="e">
        <f t="shared" si="18"/>
        <v>#REF!</v>
      </c>
      <c r="AA70" s="38">
        <f t="shared" si="38"/>
        <v>385227.2727272727</v>
      </c>
      <c r="AB70" s="38" t="e">
        <f t="shared" si="39"/>
        <v>#REF!</v>
      </c>
      <c r="AC70" s="85" t="e">
        <f t="shared" si="19"/>
        <v>#REF!</v>
      </c>
      <c r="AD70" s="38">
        <f t="shared" si="20"/>
        <v>453409.0909090908</v>
      </c>
      <c r="AE70" s="38" t="e">
        <f t="shared" si="43"/>
        <v>#REF!</v>
      </c>
      <c r="AF70" s="85" t="e">
        <f t="shared" si="22"/>
        <v>#REF!</v>
      </c>
      <c r="AG70" s="38">
        <f t="shared" si="23"/>
        <v>487500</v>
      </c>
      <c r="AH70" s="38" t="e">
        <f t="shared" si="40"/>
        <v>#REF!</v>
      </c>
      <c r="AI70" s="85" t="e">
        <f t="shared" si="24"/>
        <v>#REF!</v>
      </c>
      <c r="AJ70" s="38">
        <f t="shared" si="41"/>
        <v>467045.4545454546</v>
      </c>
      <c r="AK70" s="38" t="e">
        <f t="shared" si="42"/>
        <v>#REF!</v>
      </c>
      <c r="AL70" s="85" t="e">
        <f t="shared" si="25"/>
        <v>#REF!</v>
      </c>
    </row>
    <row r="71" spans="1:38" s="40" customFormat="1" ht="15">
      <c r="A71" s="15" t="s">
        <v>132</v>
      </c>
      <c r="B71" s="12" t="s">
        <v>30</v>
      </c>
      <c r="C71" s="12">
        <v>27.54</v>
      </c>
      <c r="D71" s="12" t="s">
        <v>115</v>
      </c>
      <c r="E71" s="41">
        <v>48658</v>
      </c>
      <c r="F71" s="42">
        <v>377429</v>
      </c>
      <c r="G71" s="41">
        <f t="shared" si="44"/>
        <v>140291.2636363636</v>
      </c>
      <c r="H71" s="41">
        <f t="shared" si="45"/>
        <v>52828.68571428572</v>
      </c>
      <c r="I71" s="41">
        <f t="shared" si="46"/>
        <v>570548.9493506494</v>
      </c>
      <c r="J71" s="38">
        <f t="shared" si="26"/>
        <v>228995.1</v>
      </c>
      <c r="K71" s="38">
        <f t="shared" si="30"/>
        <v>369286.3636363636</v>
      </c>
      <c r="L71" s="38">
        <f t="shared" si="27"/>
        <v>0</v>
      </c>
      <c r="M71" s="52">
        <f t="shared" si="12"/>
        <v>101486.68571428572</v>
      </c>
      <c r="N71" s="52">
        <f t="shared" si="13"/>
        <v>99775.90000000008</v>
      </c>
      <c r="O71" s="38">
        <f t="shared" si="14"/>
        <v>158980.90909090906</v>
      </c>
      <c r="P71" s="38" t="e">
        <f t="shared" si="15"/>
        <v>#REF!</v>
      </c>
      <c r="Q71" s="85" t="e">
        <f t="shared" si="28"/>
        <v>#REF!</v>
      </c>
      <c r="R71" s="38">
        <f t="shared" si="32"/>
        <v>151470</v>
      </c>
      <c r="S71" s="38" t="e">
        <f t="shared" si="33"/>
        <v>#REF!</v>
      </c>
      <c r="T71" s="85" t="e">
        <f t="shared" si="16"/>
        <v>#REF!</v>
      </c>
      <c r="U71" s="38">
        <f t="shared" si="34"/>
        <v>151470</v>
      </c>
      <c r="V71" s="38" t="e">
        <f t="shared" si="35"/>
        <v>#REF!</v>
      </c>
      <c r="W71" s="85" t="e">
        <f t="shared" si="17"/>
        <v>#REF!</v>
      </c>
      <c r="X71" s="38">
        <f t="shared" si="36"/>
        <v>141455.45454545453</v>
      </c>
      <c r="Y71" s="38" t="e">
        <f t="shared" si="37"/>
        <v>#REF!</v>
      </c>
      <c r="Z71" s="85" t="e">
        <f t="shared" si="18"/>
        <v>#REF!</v>
      </c>
      <c r="AA71" s="38">
        <f t="shared" si="38"/>
        <v>141455.45454545453</v>
      </c>
      <c r="AB71" s="38" t="e">
        <f t="shared" si="39"/>
        <v>#REF!</v>
      </c>
      <c r="AC71" s="85" t="e">
        <f t="shared" si="19"/>
        <v>#REF!</v>
      </c>
      <c r="AD71" s="38">
        <f t="shared" si="20"/>
        <v>166491.81818181815</v>
      </c>
      <c r="AE71" s="38" t="e">
        <f t="shared" si="43"/>
        <v>#REF!</v>
      </c>
      <c r="AF71" s="85" t="e">
        <f t="shared" si="22"/>
        <v>#REF!</v>
      </c>
      <c r="AG71" s="38">
        <f t="shared" si="23"/>
        <v>179010</v>
      </c>
      <c r="AH71" s="38" t="e">
        <f t="shared" si="40"/>
        <v>#REF!</v>
      </c>
      <c r="AI71" s="85" t="e">
        <f t="shared" si="24"/>
        <v>#REF!</v>
      </c>
      <c r="AJ71" s="38">
        <f t="shared" si="41"/>
        <v>171499.0909090909</v>
      </c>
      <c r="AK71" s="38" t="e">
        <f t="shared" si="42"/>
        <v>#REF!</v>
      </c>
      <c r="AL71" s="85" t="e">
        <f t="shared" si="25"/>
        <v>#REF!</v>
      </c>
    </row>
    <row r="72" spans="1:38" s="40" customFormat="1" ht="15">
      <c r="A72" s="15" t="s">
        <v>24</v>
      </c>
      <c r="B72" s="12" t="s">
        <v>30</v>
      </c>
      <c r="C72" s="12">
        <v>32.4</v>
      </c>
      <c r="D72" s="12" t="s">
        <v>115</v>
      </c>
      <c r="E72" s="41">
        <v>48658</v>
      </c>
      <c r="F72" s="42">
        <v>444710</v>
      </c>
      <c r="G72" s="41">
        <f>IF(D72="diezel",C72*$E$9,IF(D72="x¨ng",C72*$E$6,IF(D72="kwh",C72*$E$7,C72*$E$8)))</f>
        <v>165048.5454545454</v>
      </c>
      <c r="H72" s="41">
        <f>+E72*$E$10</f>
        <v>52828.68571428572</v>
      </c>
      <c r="I72" s="41">
        <f>SUM(F72:H72)</f>
        <v>662587.2311688311</v>
      </c>
      <c r="J72" s="38">
        <f t="shared" si="26"/>
        <v>269406</v>
      </c>
      <c r="K72" s="38">
        <f t="shared" si="30"/>
        <v>434454.5454545454</v>
      </c>
      <c r="L72" s="38">
        <f t="shared" si="27"/>
        <v>0</v>
      </c>
      <c r="M72" s="52">
        <f t="shared" si="12"/>
        <v>101486.68571428572</v>
      </c>
      <c r="N72" s="52">
        <f t="shared" si="13"/>
        <v>126646</v>
      </c>
      <c r="O72" s="38">
        <f t="shared" si="14"/>
        <v>187036.36363636362</v>
      </c>
      <c r="P72" s="38" t="e">
        <f t="shared" si="15"/>
        <v>#REF!</v>
      </c>
      <c r="Q72" s="85" t="e">
        <f t="shared" si="28"/>
        <v>#REF!</v>
      </c>
      <c r="R72" s="38">
        <f t="shared" si="32"/>
        <v>178200</v>
      </c>
      <c r="S72" s="38" t="e">
        <f t="shared" si="33"/>
        <v>#REF!</v>
      </c>
      <c r="T72" s="85" t="e">
        <f t="shared" si="16"/>
        <v>#REF!</v>
      </c>
      <c r="U72" s="38">
        <f t="shared" si="34"/>
        <v>178200</v>
      </c>
      <c r="V72" s="38" t="e">
        <f t="shared" si="35"/>
        <v>#REF!</v>
      </c>
      <c r="W72" s="85" t="e">
        <f t="shared" si="17"/>
        <v>#REF!</v>
      </c>
      <c r="X72" s="38">
        <f t="shared" si="36"/>
        <v>166418.1818181818</v>
      </c>
      <c r="Y72" s="38" t="e">
        <f t="shared" si="37"/>
        <v>#REF!</v>
      </c>
      <c r="Z72" s="85" t="e">
        <f t="shared" si="18"/>
        <v>#REF!</v>
      </c>
      <c r="AA72" s="38">
        <f t="shared" si="38"/>
        <v>166418.1818181818</v>
      </c>
      <c r="AB72" s="38" t="e">
        <f t="shared" si="39"/>
        <v>#REF!</v>
      </c>
      <c r="AC72" s="85" t="e">
        <f t="shared" si="19"/>
        <v>#REF!</v>
      </c>
      <c r="AD72" s="38">
        <f t="shared" si="20"/>
        <v>195872.72727272724</v>
      </c>
      <c r="AE72" s="38" t="e">
        <f t="shared" si="43"/>
        <v>#REF!</v>
      </c>
      <c r="AF72" s="85" t="e">
        <f t="shared" si="22"/>
        <v>#REF!</v>
      </c>
      <c r="AG72" s="38">
        <f t="shared" si="23"/>
        <v>210600</v>
      </c>
      <c r="AH72" s="38" t="e">
        <f t="shared" si="40"/>
        <v>#REF!</v>
      </c>
      <c r="AI72" s="85" t="e">
        <f t="shared" si="24"/>
        <v>#REF!</v>
      </c>
      <c r="AJ72" s="38">
        <f t="shared" si="41"/>
        <v>201763.63636363638</v>
      </c>
      <c r="AK72" s="38" t="e">
        <f t="shared" si="42"/>
        <v>#REF!</v>
      </c>
      <c r="AL72" s="85" t="e">
        <f t="shared" si="25"/>
        <v>#REF!</v>
      </c>
    </row>
    <row r="73" spans="1:38" s="40" customFormat="1" ht="15">
      <c r="A73" s="15" t="s">
        <v>11</v>
      </c>
      <c r="B73" s="12" t="s">
        <v>30</v>
      </c>
      <c r="C73" s="12">
        <v>34.56</v>
      </c>
      <c r="D73" s="12" t="s">
        <v>115</v>
      </c>
      <c r="E73" s="41">
        <v>48658</v>
      </c>
      <c r="F73" s="42">
        <v>472640</v>
      </c>
      <c r="G73" s="41">
        <f t="shared" si="44"/>
        <v>176051.7818181818</v>
      </c>
      <c r="H73" s="41">
        <f t="shared" si="45"/>
        <v>52828.68571428572</v>
      </c>
      <c r="I73" s="41">
        <f t="shared" si="46"/>
        <v>701520.4675324674</v>
      </c>
      <c r="J73" s="38">
        <f t="shared" si="26"/>
        <v>287366.4</v>
      </c>
      <c r="K73" s="38">
        <f t="shared" si="30"/>
        <v>463418.1818181818</v>
      </c>
      <c r="L73" s="38">
        <f t="shared" si="27"/>
        <v>0</v>
      </c>
      <c r="M73" s="52">
        <f t="shared" si="12"/>
        <v>101486.68571428572</v>
      </c>
      <c r="N73" s="52">
        <f t="shared" si="13"/>
        <v>136615.59999999986</v>
      </c>
      <c r="O73" s="38">
        <f t="shared" si="14"/>
        <v>199505.45454545453</v>
      </c>
      <c r="P73" s="38" t="e">
        <f t="shared" si="15"/>
        <v>#REF!</v>
      </c>
      <c r="Q73" s="85" t="e">
        <f t="shared" si="28"/>
        <v>#REF!</v>
      </c>
      <c r="R73" s="38">
        <f t="shared" si="32"/>
        <v>190080</v>
      </c>
      <c r="S73" s="38" t="e">
        <f t="shared" si="33"/>
        <v>#REF!</v>
      </c>
      <c r="T73" s="85" t="e">
        <f t="shared" si="16"/>
        <v>#REF!</v>
      </c>
      <c r="U73" s="38">
        <f t="shared" si="34"/>
        <v>190080</v>
      </c>
      <c r="V73" s="38" t="e">
        <f t="shared" si="35"/>
        <v>#REF!</v>
      </c>
      <c r="W73" s="85" t="e">
        <f t="shared" si="17"/>
        <v>#REF!</v>
      </c>
      <c r="X73" s="38">
        <f t="shared" si="36"/>
        <v>177512.72727272726</v>
      </c>
      <c r="Y73" s="38" t="e">
        <f t="shared" si="37"/>
        <v>#REF!</v>
      </c>
      <c r="Z73" s="85" t="e">
        <f t="shared" si="18"/>
        <v>#REF!</v>
      </c>
      <c r="AA73" s="38">
        <f t="shared" si="38"/>
        <v>177512.72727272726</v>
      </c>
      <c r="AB73" s="38" t="e">
        <f t="shared" si="39"/>
        <v>#REF!</v>
      </c>
      <c r="AC73" s="85" t="e">
        <f t="shared" si="19"/>
        <v>#REF!</v>
      </c>
      <c r="AD73" s="38">
        <f t="shared" si="20"/>
        <v>208930.90909090906</v>
      </c>
      <c r="AE73" s="38" t="e">
        <f t="shared" si="43"/>
        <v>#REF!</v>
      </c>
      <c r="AF73" s="85" t="e">
        <f t="shared" si="22"/>
        <v>#REF!</v>
      </c>
      <c r="AG73" s="38">
        <f t="shared" si="23"/>
        <v>224640.00000000003</v>
      </c>
      <c r="AH73" s="38" t="e">
        <f t="shared" si="40"/>
        <v>#REF!</v>
      </c>
      <c r="AI73" s="85" t="e">
        <f t="shared" si="24"/>
        <v>#REF!</v>
      </c>
      <c r="AJ73" s="38">
        <f t="shared" si="41"/>
        <v>215214.5454545455</v>
      </c>
      <c r="AK73" s="38" t="e">
        <f t="shared" si="42"/>
        <v>#REF!</v>
      </c>
      <c r="AL73" s="85" t="e">
        <f t="shared" si="25"/>
        <v>#REF!</v>
      </c>
    </row>
    <row r="74" spans="1:38" s="40" customFormat="1" ht="15">
      <c r="A74" s="15" t="s">
        <v>12</v>
      </c>
      <c r="B74" s="12" t="s">
        <v>30</v>
      </c>
      <c r="C74" s="12">
        <v>38.4</v>
      </c>
      <c r="D74" s="12" t="s">
        <v>115</v>
      </c>
      <c r="E74" s="41">
        <v>48658</v>
      </c>
      <c r="F74" s="42">
        <v>600476</v>
      </c>
      <c r="G74" s="41">
        <f t="shared" si="44"/>
        <v>195613.09090909085</v>
      </c>
      <c r="H74" s="41">
        <f t="shared" si="45"/>
        <v>52828.68571428572</v>
      </c>
      <c r="I74" s="41">
        <f t="shared" si="46"/>
        <v>848917.7766233765</v>
      </c>
      <c r="J74" s="38">
        <f t="shared" si="26"/>
        <v>319296</v>
      </c>
      <c r="K74" s="38">
        <f t="shared" si="30"/>
        <v>514909.0909090908</v>
      </c>
      <c r="L74" s="38">
        <f t="shared" si="27"/>
        <v>0</v>
      </c>
      <c r="M74" s="52">
        <f t="shared" si="12"/>
        <v>101486.68571428572</v>
      </c>
      <c r="N74" s="52">
        <f t="shared" si="13"/>
        <v>232522</v>
      </c>
      <c r="O74" s="38">
        <f t="shared" si="14"/>
        <v>221672.72727272724</v>
      </c>
      <c r="P74" s="38" t="e">
        <f t="shared" si="15"/>
        <v>#REF!</v>
      </c>
      <c r="Q74" s="85" t="e">
        <f t="shared" si="28"/>
        <v>#REF!</v>
      </c>
      <c r="R74" s="38">
        <f t="shared" si="32"/>
        <v>211200</v>
      </c>
      <c r="S74" s="38" t="e">
        <f t="shared" si="33"/>
        <v>#REF!</v>
      </c>
      <c r="T74" s="85" t="e">
        <f t="shared" si="16"/>
        <v>#REF!</v>
      </c>
      <c r="U74" s="38">
        <f t="shared" si="34"/>
        <v>211200</v>
      </c>
      <c r="V74" s="38" t="e">
        <f t="shared" si="35"/>
        <v>#REF!</v>
      </c>
      <c r="W74" s="85" t="e">
        <f t="shared" si="17"/>
        <v>#REF!</v>
      </c>
      <c r="X74" s="38">
        <f t="shared" si="36"/>
        <v>197236.36363636362</v>
      </c>
      <c r="Y74" s="38" t="e">
        <f t="shared" si="37"/>
        <v>#REF!</v>
      </c>
      <c r="Z74" s="85" t="e">
        <f t="shared" si="18"/>
        <v>#REF!</v>
      </c>
      <c r="AA74" s="38">
        <f t="shared" si="38"/>
        <v>197236.36363636362</v>
      </c>
      <c r="AB74" s="38" t="e">
        <f t="shared" si="39"/>
        <v>#REF!</v>
      </c>
      <c r="AC74" s="85" t="e">
        <f t="shared" si="19"/>
        <v>#REF!</v>
      </c>
      <c r="AD74" s="38">
        <f t="shared" si="20"/>
        <v>232145.4545454545</v>
      </c>
      <c r="AE74" s="38" t="e">
        <f t="shared" si="43"/>
        <v>#REF!</v>
      </c>
      <c r="AF74" s="85" t="e">
        <f t="shared" si="22"/>
        <v>#REF!</v>
      </c>
      <c r="AG74" s="38">
        <f t="shared" si="23"/>
        <v>249600</v>
      </c>
      <c r="AH74" s="38" t="e">
        <f t="shared" si="40"/>
        <v>#REF!</v>
      </c>
      <c r="AI74" s="85" t="e">
        <f t="shared" si="24"/>
        <v>#REF!</v>
      </c>
      <c r="AJ74" s="38">
        <f t="shared" si="41"/>
        <v>239127.27272727274</v>
      </c>
      <c r="AK74" s="38" t="e">
        <f t="shared" si="42"/>
        <v>#REF!</v>
      </c>
      <c r="AL74" s="85" t="e">
        <f t="shared" si="25"/>
        <v>#REF!</v>
      </c>
    </row>
    <row r="75" spans="1:38" s="40" customFormat="1" ht="15">
      <c r="A75" s="15" t="s">
        <v>86</v>
      </c>
      <c r="B75" s="12" t="s">
        <v>30</v>
      </c>
      <c r="C75" s="12">
        <v>38.88</v>
      </c>
      <c r="D75" s="12" t="s">
        <v>115</v>
      </c>
      <c r="E75" s="41">
        <v>48658</v>
      </c>
      <c r="F75" s="42">
        <v>640426</v>
      </c>
      <c r="G75" s="41">
        <f t="shared" si="44"/>
        <v>198058.25454545452</v>
      </c>
      <c r="H75" s="41">
        <f t="shared" si="45"/>
        <v>52828.68571428572</v>
      </c>
      <c r="I75" s="41">
        <f t="shared" si="46"/>
        <v>891312.9402597402</v>
      </c>
      <c r="J75" s="38">
        <f t="shared" si="26"/>
        <v>323287.2</v>
      </c>
      <c r="K75" s="38">
        <f t="shared" si="30"/>
        <v>521345.45454545453</v>
      </c>
      <c r="L75" s="38">
        <f t="shared" si="27"/>
        <v>0</v>
      </c>
      <c r="M75" s="52">
        <f t="shared" si="12"/>
        <v>101486.68571428572</v>
      </c>
      <c r="N75" s="52">
        <f t="shared" si="13"/>
        <v>268480.79999999993</v>
      </c>
      <c r="O75" s="38">
        <f t="shared" si="14"/>
        <v>224443.63636363635</v>
      </c>
      <c r="P75" s="38" t="e">
        <f t="shared" si="15"/>
        <v>#REF!</v>
      </c>
      <c r="Q75" s="85" t="e">
        <f t="shared" si="28"/>
        <v>#REF!</v>
      </c>
      <c r="R75" s="38">
        <f t="shared" si="32"/>
        <v>213840</v>
      </c>
      <c r="S75" s="38" t="e">
        <f t="shared" si="33"/>
        <v>#REF!</v>
      </c>
      <c r="T75" s="85" t="e">
        <f t="shared" si="16"/>
        <v>#REF!</v>
      </c>
      <c r="U75" s="38">
        <f t="shared" si="34"/>
        <v>213840</v>
      </c>
      <c r="V75" s="38" t="e">
        <f t="shared" si="35"/>
        <v>#REF!</v>
      </c>
      <c r="W75" s="85" t="e">
        <f t="shared" si="17"/>
        <v>#REF!</v>
      </c>
      <c r="X75" s="38">
        <f t="shared" si="36"/>
        <v>199701.81818181818</v>
      </c>
      <c r="Y75" s="38" t="e">
        <f t="shared" si="37"/>
        <v>#REF!</v>
      </c>
      <c r="Z75" s="85" t="e">
        <f t="shared" si="18"/>
        <v>#REF!</v>
      </c>
      <c r="AA75" s="38">
        <f t="shared" si="38"/>
        <v>199701.81818181818</v>
      </c>
      <c r="AB75" s="38" t="e">
        <f t="shared" si="39"/>
        <v>#REF!</v>
      </c>
      <c r="AC75" s="85" t="e">
        <f t="shared" si="19"/>
        <v>#REF!</v>
      </c>
      <c r="AD75" s="38">
        <f t="shared" si="20"/>
        <v>235047.27272727268</v>
      </c>
      <c r="AE75" s="38" t="e">
        <f t="shared" si="43"/>
        <v>#REF!</v>
      </c>
      <c r="AF75" s="85" t="e">
        <f t="shared" si="22"/>
        <v>#REF!</v>
      </c>
      <c r="AG75" s="38">
        <f t="shared" si="23"/>
        <v>252720.00000000003</v>
      </c>
      <c r="AH75" s="38" t="e">
        <f t="shared" si="40"/>
        <v>#REF!</v>
      </c>
      <c r="AI75" s="85" t="e">
        <f t="shared" si="24"/>
        <v>#REF!</v>
      </c>
      <c r="AJ75" s="38">
        <f t="shared" si="41"/>
        <v>242116.36363636368</v>
      </c>
      <c r="AK75" s="38" t="e">
        <f t="shared" si="42"/>
        <v>#REF!</v>
      </c>
      <c r="AL75" s="85" t="e">
        <f t="shared" si="25"/>
        <v>#REF!</v>
      </c>
    </row>
    <row r="76" spans="1:38" s="40" customFormat="1" ht="15">
      <c r="A76" s="15" t="s">
        <v>13</v>
      </c>
      <c r="B76" s="12" t="s">
        <v>30</v>
      </c>
      <c r="C76" s="12">
        <v>46.2</v>
      </c>
      <c r="D76" s="12" t="s">
        <v>115</v>
      </c>
      <c r="E76" s="41">
        <v>98673</v>
      </c>
      <c r="F76" s="42">
        <v>888397</v>
      </c>
      <c r="G76" s="41">
        <f t="shared" si="44"/>
        <v>235346.99999999997</v>
      </c>
      <c r="H76" s="41">
        <f t="shared" si="45"/>
        <v>107130.68571428573</v>
      </c>
      <c r="I76" s="41">
        <f t="shared" si="46"/>
        <v>1230874.6857142858</v>
      </c>
      <c r="J76" s="38">
        <f t="shared" si="26"/>
        <v>384153</v>
      </c>
      <c r="K76" s="38">
        <f t="shared" si="30"/>
        <v>619500</v>
      </c>
      <c r="L76" s="38">
        <f t="shared" si="27"/>
        <v>0</v>
      </c>
      <c r="M76" s="52">
        <f t="shared" si="12"/>
        <v>205803.68571428573</v>
      </c>
      <c r="N76" s="52">
        <f t="shared" si="13"/>
        <v>405571.0000000001</v>
      </c>
      <c r="O76" s="38">
        <f t="shared" si="14"/>
        <v>266700</v>
      </c>
      <c r="P76" s="38" t="e">
        <f t="shared" si="15"/>
        <v>#REF!</v>
      </c>
      <c r="Q76" s="85" t="e">
        <f t="shared" si="28"/>
        <v>#REF!</v>
      </c>
      <c r="R76" s="38">
        <f t="shared" si="32"/>
        <v>254100.00000000003</v>
      </c>
      <c r="S76" s="38" t="e">
        <f t="shared" si="33"/>
        <v>#REF!</v>
      </c>
      <c r="T76" s="85" t="e">
        <f t="shared" si="16"/>
        <v>#REF!</v>
      </c>
      <c r="U76" s="38">
        <f t="shared" si="34"/>
        <v>254100.00000000003</v>
      </c>
      <c r="V76" s="38" t="e">
        <f t="shared" si="35"/>
        <v>#REF!</v>
      </c>
      <c r="W76" s="85" t="e">
        <f t="shared" si="17"/>
        <v>#REF!</v>
      </c>
      <c r="X76" s="38">
        <f t="shared" si="36"/>
        <v>237300</v>
      </c>
      <c r="Y76" s="38" t="e">
        <f t="shared" si="37"/>
        <v>#REF!</v>
      </c>
      <c r="Z76" s="85" t="e">
        <f t="shared" si="18"/>
        <v>#REF!</v>
      </c>
      <c r="AA76" s="38">
        <f t="shared" si="38"/>
        <v>237300</v>
      </c>
      <c r="AB76" s="38" t="e">
        <f t="shared" si="39"/>
        <v>#REF!</v>
      </c>
      <c r="AC76" s="85" t="e">
        <f t="shared" si="19"/>
        <v>#REF!</v>
      </c>
      <c r="AD76" s="38">
        <f t="shared" si="20"/>
        <v>279299.99999999994</v>
      </c>
      <c r="AE76" s="38" t="e">
        <f t="shared" si="43"/>
        <v>#REF!</v>
      </c>
      <c r="AF76" s="85" t="e">
        <f t="shared" si="22"/>
        <v>#REF!</v>
      </c>
      <c r="AG76" s="38">
        <f t="shared" si="23"/>
        <v>300300</v>
      </c>
      <c r="AH76" s="38" t="e">
        <f t="shared" si="40"/>
        <v>#REF!</v>
      </c>
      <c r="AI76" s="85" t="e">
        <f t="shared" si="24"/>
        <v>#REF!</v>
      </c>
      <c r="AJ76" s="38">
        <f t="shared" si="41"/>
        <v>287700.00000000006</v>
      </c>
      <c r="AK76" s="38" t="e">
        <f t="shared" si="42"/>
        <v>#REF!</v>
      </c>
      <c r="AL76" s="85" t="e">
        <f t="shared" si="25"/>
        <v>#REF!</v>
      </c>
    </row>
    <row r="77" spans="1:38" s="40" customFormat="1" ht="15">
      <c r="A77" s="16" t="s">
        <v>87</v>
      </c>
      <c r="B77" s="12" t="s">
        <v>30</v>
      </c>
      <c r="C77" s="12">
        <v>46.2</v>
      </c>
      <c r="D77" s="12" t="s">
        <v>115</v>
      </c>
      <c r="E77" s="41">
        <v>98673</v>
      </c>
      <c r="F77" s="42">
        <v>888397</v>
      </c>
      <c r="G77" s="41">
        <f t="shared" si="44"/>
        <v>235346.99999999997</v>
      </c>
      <c r="H77" s="41">
        <f t="shared" si="45"/>
        <v>107130.68571428573</v>
      </c>
      <c r="I77" s="41">
        <f t="shared" si="46"/>
        <v>1230874.6857142858</v>
      </c>
      <c r="J77" s="38">
        <f t="shared" si="26"/>
        <v>384153</v>
      </c>
      <c r="K77" s="38">
        <f t="shared" si="30"/>
        <v>619500</v>
      </c>
      <c r="L77" s="38">
        <f t="shared" si="27"/>
        <v>0</v>
      </c>
      <c r="M77" s="52">
        <f t="shared" si="12"/>
        <v>205803.68571428573</v>
      </c>
      <c r="N77" s="52">
        <f t="shared" si="13"/>
        <v>405571.0000000001</v>
      </c>
      <c r="O77" s="38">
        <f t="shared" si="14"/>
        <v>266700</v>
      </c>
      <c r="P77" s="38" t="e">
        <f t="shared" si="15"/>
        <v>#REF!</v>
      </c>
      <c r="Q77" s="85" t="e">
        <f t="shared" si="28"/>
        <v>#REF!</v>
      </c>
      <c r="R77" s="38">
        <f t="shared" si="32"/>
        <v>254100.00000000003</v>
      </c>
      <c r="S77" s="38" t="e">
        <f t="shared" si="33"/>
        <v>#REF!</v>
      </c>
      <c r="T77" s="85" t="e">
        <f t="shared" si="16"/>
        <v>#REF!</v>
      </c>
      <c r="U77" s="38">
        <f t="shared" si="34"/>
        <v>254100.00000000003</v>
      </c>
      <c r="V77" s="38" t="e">
        <f t="shared" si="35"/>
        <v>#REF!</v>
      </c>
      <c r="W77" s="85" t="e">
        <f t="shared" si="17"/>
        <v>#REF!</v>
      </c>
      <c r="X77" s="38">
        <f t="shared" si="36"/>
        <v>237300</v>
      </c>
      <c r="Y77" s="38" t="e">
        <f t="shared" si="37"/>
        <v>#REF!</v>
      </c>
      <c r="Z77" s="85" t="e">
        <f t="shared" si="18"/>
        <v>#REF!</v>
      </c>
      <c r="AA77" s="38">
        <f t="shared" si="38"/>
        <v>237300</v>
      </c>
      <c r="AB77" s="38" t="e">
        <f t="shared" si="39"/>
        <v>#REF!</v>
      </c>
      <c r="AC77" s="85" t="e">
        <f t="shared" si="19"/>
        <v>#REF!</v>
      </c>
      <c r="AD77" s="38">
        <f t="shared" si="20"/>
        <v>279299.99999999994</v>
      </c>
      <c r="AE77" s="38" t="e">
        <f t="shared" si="43"/>
        <v>#REF!</v>
      </c>
      <c r="AF77" s="85" t="e">
        <f t="shared" si="22"/>
        <v>#REF!</v>
      </c>
      <c r="AG77" s="38">
        <f t="shared" si="23"/>
        <v>300300</v>
      </c>
      <c r="AH77" s="38" t="e">
        <f t="shared" si="40"/>
        <v>#REF!</v>
      </c>
      <c r="AI77" s="85" t="e">
        <f t="shared" si="24"/>
        <v>#REF!</v>
      </c>
      <c r="AJ77" s="38">
        <f t="shared" si="41"/>
        <v>287700.00000000006</v>
      </c>
      <c r="AK77" s="38" t="e">
        <f t="shared" si="42"/>
        <v>#REF!</v>
      </c>
      <c r="AL77" s="85" t="e">
        <f t="shared" si="25"/>
        <v>#REF!</v>
      </c>
    </row>
    <row r="78" spans="1:38" s="40" customFormat="1" ht="15">
      <c r="A78" s="16" t="s">
        <v>88</v>
      </c>
      <c r="B78" s="12" t="s">
        <v>30</v>
      </c>
      <c r="C78" s="12">
        <v>58.8</v>
      </c>
      <c r="D78" s="12" t="s">
        <v>115</v>
      </c>
      <c r="E78" s="41">
        <v>98673</v>
      </c>
      <c r="F78" s="42">
        <v>1232023</v>
      </c>
      <c r="G78" s="41">
        <f t="shared" si="44"/>
        <v>299532.54545454535</v>
      </c>
      <c r="H78" s="41">
        <f t="shared" si="45"/>
        <v>107130.68571428573</v>
      </c>
      <c r="I78" s="41">
        <f t="shared" si="46"/>
        <v>1638686.2311688312</v>
      </c>
      <c r="J78" s="38">
        <f t="shared" si="26"/>
        <v>488922</v>
      </c>
      <c r="K78" s="38">
        <f t="shared" si="30"/>
        <v>788454.5454545454</v>
      </c>
      <c r="L78" s="38">
        <f t="shared" si="27"/>
        <v>0</v>
      </c>
      <c r="M78" s="52">
        <f t="shared" si="12"/>
        <v>205803.68571428573</v>
      </c>
      <c r="N78" s="52">
        <f t="shared" si="13"/>
        <v>644428.0000000001</v>
      </c>
      <c r="O78" s="38">
        <f t="shared" si="14"/>
        <v>339436.3636363636</v>
      </c>
      <c r="P78" s="38" t="e">
        <f t="shared" si="15"/>
        <v>#REF!</v>
      </c>
      <c r="Q78" s="85" t="e">
        <f t="shared" si="28"/>
        <v>#REF!</v>
      </c>
      <c r="R78" s="38">
        <f aca="true" t="shared" si="47" ref="R78:R109">IF($D78="diezel",$C78*$L$9,IF($D78="x¨ng",$C78*$L$6,IF($D78="kwh",$C78*$L$7,$C78*$L$8)))</f>
        <v>323400</v>
      </c>
      <c r="S78" s="38" t="e">
        <f aca="true" t="shared" si="48" ref="S78:S109">+$M78*$L$10</f>
        <v>#REF!</v>
      </c>
      <c r="T78" s="85" t="e">
        <f t="shared" si="16"/>
        <v>#REF!</v>
      </c>
      <c r="U78" s="38">
        <f aca="true" t="shared" si="49" ref="U78:U109">IF($D78="diezel",$C78*$N$9,IF($D78="x¨ng",$C78*$N$6,IF($D78="kwh",$C78*$N$7,$C78*$N$8)))</f>
        <v>323400</v>
      </c>
      <c r="V78" s="38" t="e">
        <f aca="true" t="shared" si="50" ref="V78:V109">+M78*$N$10</f>
        <v>#REF!</v>
      </c>
      <c r="W78" s="85" t="e">
        <f t="shared" si="17"/>
        <v>#REF!</v>
      </c>
      <c r="X78" s="38">
        <f aca="true" t="shared" si="51" ref="X78:X109">IF($D78="diezel",$C78*$P$9,IF($D78="x¨ng",$C78*$P$6,IF($D78="kwh",$C78*$P$7,$C78*$P$8)))</f>
        <v>302018.18181818177</v>
      </c>
      <c r="Y78" s="38" t="e">
        <f aca="true" t="shared" si="52" ref="Y78:Y109">+M78*$P$10</f>
        <v>#REF!</v>
      </c>
      <c r="Z78" s="85" t="e">
        <f t="shared" si="18"/>
        <v>#REF!</v>
      </c>
      <c r="AA78" s="38">
        <f aca="true" t="shared" si="53" ref="AA78:AA109">IF($D78="diezel",$C78*$R$9,IF($D78="x¨ng",$C78*$R$6,IF($D78="kwh",$C78*$R$7,$C78*$R$8)))</f>
        <v>302018.18181818177</v>
      </c>
      <c r="AB78" s="38" t="e">
        <f aca="true" t="shared" si="54" ref="AB78:AB109">+M78*$R$10</f>
        <v>#REF!</v>
      </c>
      <c r="AC78" s="85" t="e">
        <f t="shared" si="19"/>
        <v>#REF!</v>
      </c>
      <c r="AD78" s="38">
        <f t="shared" si="20"/>
        <v>355472.7272727272</v>
      </c>
      <c r="AE78" s="38" t="e">
        <f t="shared" si="43"/>
        <v>#REF!</v>
      </c>
      <c r="AF78" s="85" t="e">
        <f t="shared" si="22"/>
        <v>#REF!</v>
      </c>
      <c r="AG78" s="38">
        <f t="shared" si="23"/>
        <v>382200</v>
      </c>
      <c r="AH78" s="38" t="e">
        <f aca="true" t="shared" si="55" ref="AH78:AH109">+$M78*$V$10</f>
        <v>#REF!</v>
      </c>
      <c r="AI78" s="85" t="e">
        <f t="shared" si="24"/>
        <v>#REF!</v>
      </c>
      <c r="AJ78" s="38">
        <f aca="true" t="shared" si="56" ref="AJ78:AJ109">IF($D78="diezel",$C78*$X$9,IF($D78="x¨ng",$C78*$X$6,IF($D78="kwh",$C78*$X$7,$C78*$X$8)))</f>
        <v>366163.6363636364</v>
      </c>
      <c r="AK78" s="38" t="e">
        <f aca="true" t="shared" si="57" ref="AK78:AK109">+$M78*$X$10</f>
        <v>#REF!</v>
      </c>
      <c r="AL78" s="85" t="e">
        <f t="shared" si="25"/>
        <v>#REF!</v>
      </c>
    </row>
    <row r="79" spans="1:38" s="40" customFormat="1" ht="15">
      <c r="A79" s="15" t="s">
        <v>17</v>
      </c>
      <c r="B79" s="12" t="s">
        <v>30</v>
      </c>
      <c r="C79" s="12">
        <v>21.12</v>
      </c>
      <c r="D79" s="12" t="s">
        <v>116</v>
      </c>
      <c r="E79" s="41">
        <v>48658</v>
      </c>
      <c r="F79" s="42">
        <v>205250</v>
      </c>
      <c r="G79" s="41">
        <f t="shared" si="44"/>
        <v>3843.84</v>
      </c>
      <c r="H79" s="41">
        <f t="shared" si="45"/>
        <v>52828.68571428572</v>
      </c>
      <c r="I79" s="41">
        <f t="shared" si="46"/>
        <v>261922.52571428573</v>
      </c>
      <c r="J79" s="38">
        <f t="shared" si="26"/>
        <v>18902.4</v>
      </c>
      <c r="K79" s="38">
        <f t="shared" si="30"/>
        <v>0</v>
      </c>
      <c r="L79" s="38">
        <f t="shared" si="27"/>
        <v>22746.24</v>
      </c>
      <c r="M79" s="52">
        <f aca="true" t="shared" si="58" ref="M79:M120">E79+H79</f>
        <v>101486.68571428572</v>
      </c>
      <c r="N79" s="52">
        <f aca="true" t="shared" si="59" ref="N79:N120">I79-SUM(K79:M79)</f>
        <v>137689.6</v>
      </c>
      <c r="O79" s="38">
        <f aca="true" t="shared" si="60" ref="O79:O120">IF($D79="diezel",$C79*$I$9,IF($D79="x¨ng",$C79*$I$6,IF($D79="kwh",$C79*$I$7,$C79*$I$8)))</f>
        <v>3484.8</v>
      </c>
      <c r="P79" s="38" t="e">
        <f aca="true" t="shared" si="61" ref="P79:P120">+M79*$I$10</f>
        <v>#REF!</v>
      </c>
      <c r="Q79" s="85" t="e">
        <f t="shared" si="28"/>
        <v>#REF!</v>
      </c>
      <c r="R79" s="38">
        <f t="shared" si="47"/>
        <v>3484.8</v>
      </c>
      <c r="S79" s="38" t="e">
        <f t="shared" si="48"/>
        <v>#REF!</v>
      </c>
      <c r="T79" s="85" t="e">
        <f aca="true" t="shared" si="62" ref="T79:T120">SUM(R79:S79,I79)</f>
        <v>#REF!</v>
      </c>
      <c r="U79" s="38">
        <f t="shared" si="49"/>
        <v>3484.8</v>
      </c>
      <c r="V79" s="38" t="e">
        <f t="shared" si="50"/>
        <v>#REF!</v>
      </c>
      <c r="W79" s="85" t="e">
        <f aca="true" t="shared" si="63" ref="W79:W120">SUM(U79:V79,I79)</f>
        <v>#REF!</v>
      </c>
      <c r="X79" s="38">
        <f t="shared" si="51"/>
        <v>3484.8</v>
      </c>
      <c r="Y79" s="38" t="e">
        <f t="shared" si="52"/>
        <v>#REF!</v>
      </c>
      <c r="Z79" s="85" t="e">
        <f aca="true" t="shared" si="64" ref="Z79:Z120">SUM(X79:Y79,I79)</f>
        <v>#REF!</v>
      </c>
      <c r="AA79" s="38">
        <f t="shared" si="53"/>
        <v>4794.24</v>
      </c>
      <c r="AB79" s="38" t="e">
        <f t="shared" si="54"/>
        <v>#REF!</v>
      </c>
      <c r="AC79" s="85" t="e">
        <f aca="true" t="shared" si="65" ref="AC79:AC120">SUM(AA79:AB79,I79)</f>
        <v>#REF!</v>
      </c>
      <c r="AD79" s="38">
        <f aca="true" t="shared" si="66" ref="AD79:AD120">IF($D79="diezel",$C79*$T$9,IF($D79="x¨ng",$C79*$T$6,IF($D79="kwh",$C79*$T$7,$C79*$T$8)))</f>
        <v>4794.24</v>
      </c>
      <c r="AE79" s="38" t="e">
        <f aca="true" t="shared" si="67" ref="AE79:AE110">+$M79*$T$10</f>
        <v>#REF!</v>
      </c>
      <c r="AF79" s="85" t="e">
        <f aca="true" t="shared" si="68" ref="AF79:AF120">SUM(AD79:AE79,I79)</f>
        <v>#REF!</v>
      </c>
      <c r="AG79" s="38">
        <f aca="true" t="shared" si="69" ref="AG79:AG120">IF($D79="diezel",$C79*$V$9,IF($D79="x¨ng",$C79*$V$6,IF($D79="kwh",$C79*$V$7,$C79*$V$8)))</f>
        <v>4794.24</v>
      </c>
      <c r="AH79" s="38" t="e">
        <f t="shared" si="55"/>
        <v>#REF!</v>
      </c>
      <c r="AI79" s="85" t="e">
        <f aca="true" t="shared" si="70" ref="AI79:AI120">SUM(AG79:AH79,I79)</f>
        <v>#REF!</v>
      </c>
      <c r="AJ79" s="38">
        <f t="shared" si="56"/>
        <v>4794.24</v>
      </c>
      <c r="AK79" s="38" t="e">
        <f t="shared" si="57"/>
        <v>#REF!</v>
      </c>
      <c r="AL79" s="85" t="e">
        <f aca="true" t="shared" si="71" ref="AL79:AL120">SUM(AJ79:AK79,I79)</f>
        <v>#REF!</v>
      </c>
    </row>
    <row r="80" spans="1:38" s="40" customFormat="1" ht="15">
      <c r="A80" s="15" t="s">
        <v>89</v>
      </c>
      <c r="B80" s="11" t="s">
        <v>30</v>
      </c>
      <c r="C80" s="11"/>
      <c r="D80" s="11"/>
      <c r="E80" s="41"/>
      <c r="F80" s="42">
        <v>11837</v>
      </c>
      <c r="G80" s="41">
        <f t="shared" si="44"/>
        <v>0</v>
      </c>
      <c r="H80" s="41">
        <f t="shared" si="45"/>
        <v>0</v>
      </c>
      <c r="I80" s="41">
        <f t="shared" si="46"/>
        <v>11837</v>
      </c>
      <c r="J80" s="38">
        <f aca="true" t="shared" si="72" ref="J80:J120">IF($D80="diezel",$C80*$C$9,IF($D80="x¨ng",$C80*$C$6,IF($D80="kwh",$C80*$C$7,$C80*$C$8)))</f>
        <v>0</v>
      </c>
      <c r="K80" s="38">
        <f t="shared" si="30"/>
        <v>0</v>
      </c>
      <c r="L80" s="38">
        <f aca="true" t="shared" si="73" ref="L80:L120">IF($D80="kwh",$C80*$D$7,0)</f>
        <v>0</v>
      </c>
      <c r="M80" s="52">
        <f t="shared" si="58"/>
        <v>0</v>
      </c>
      <c r="N80" s="52">
        <f t="shared" si="59"/>
        <v>11837</v>
      </c>
      <c r="O80" s="38">
        <f t="shared" si="60"/>
        <v>0</v>
      </c>
      <c r="P80" s="38" t="e">
        <f t="shared" si="61"/>
        <v>#REF!</v>
      </c>
      <c r="Q80" s="85" t="e">
        <f aca="true" t="shared" si="74" ref="Q80:Q120">SUM(O80:P80,I80)</f>
        <v>#REF!</v>
      </c>
      <c r="R80" s="38">
        <f t="shared" si="47"/>
        <v>0</v>
      </c>
      <c r="S80" s="38" t="e">
        <f t="shared" si="48"/>
        <v>#REF!</v>
      </c>
      <c r="T80" s="85" t="e">
        <f t="shared" si="62"/>
        <v>#REF!</v>
      </c>
      <c r="U80" s="38">
        <f t="shared" si="49"/>
        <v>0</v>
      </c>
      <c r="V80" s="38" t="e">
        <f t="shared" si="50"/>
        <v>#REF!</v>
      </c>
      <c r="W80" s="85" t="e">
        <f t="shared" si="63"/>
        <v>#REF!</v>
      </c>
      <c r="X80" s="38">
        <f t="shared" si="51"/>
        <v>0</v>
      </c>
      <c r="Y80" s="38" t="e">
        <f t="shared" si="52"/>
        <v>#REF!</v>
      </c>
      <c r="Z80" s="85" t="e">
        <f t="shared" si="64"/>
        <v>#REF!</v>
      </c>
      <c r="AA80" s="38">
        <f t="shared" si="53"/>
        <v>0</v>
      </c>
      <c r="AB80" s="38" t="e">
        <f t="shared" si="54"/>
        <v>#REF!</v>
      </c>
      <c r="AC80" s="85" t="e">
        <f t="shared" si="65"/>
        <v>#REF!</v>
      </c>
      <c r="AD80" s="38">
        <f t="shared" si="66"/>
        <v>0</v>
      </c>
      <c r="AE80" s="38" t="e">
        <f t="shared" si="67"/>
        <v>#REF!</v>
      </c>
      <c r="AF80" s="85" t="e">
        <f t="shared" si="68"/>
        <v>#REF!</v>
      </c>
      <c r="AG80" s="38">
        <f t="shared" si="69"/>
        <v>0</v>
      </c>
      <c r="AH80" s="38" t="e">
        <f t="shared" si="55"/>
        <v>#REF!</v>
      </c>
      <c r="AI80" s="85" t="e">
        <f t="shared" si="70"/>
        <v>#REF!</v>
      </c>
      <c r="AJ80" s="38">
        <f t="shared" si="56"/>
        <v>0</v>
      </c>
      <c r="AK80" s="38" t="e">
        <f t="shared" si="57"/>
        <v>#REF!</v>
      </c>
      <c r="AL80" s="85" t="e">
        <f t="shared" si="71"/>
        <v>#REF!</v>
      </c>
    </row>
    <row r="81" spans="1:38" s="40" customFormat="1" ht="15">
      <c r="A81" s="15" t="s">
        <v>90</v>
      </c>
      <c r="B81" s="11" t="s">
        <v>30</v>
      </c>
      <c r="C81" s="11">
        <v>10.8</v>
      </c>
      <c r="D81" s="12" t="s">
        <v>116</v>
      </c>
      <c r="E81" s="41">
        <v>10343</v>
      </c>
      <c r="F81" s="42">
        <v>81961</v>
      </c>
      <c r="G81" s="41">
        <f t="shared" si="44"/>
        <v>1965.6000000000001</v>
      </c>
      <c r="H81" s="41">
        <f t="shared" si="45"/>
        <v>11229.542857142858</v>
      </c>
      <c r="I81" s="41">
        <f t="shared" si="46"/>
        <v>95156.14285714287</v>
      </c>
      <c r="J81" s="38">
        <f t="shared" si="72"/>
        <v>9666</v>
      </c>
      <c r="K81" s="38">
        <f t="shared" si="30"/>
        <v>0</v>
      </c>
      <c r="L81" s="38">
        <f t="shared" si="73"/>
        <v>11631.6</v>
      </c>
      <c r="M81" s="52">
        <f t="shared" si="58"/>
        <v>21572.542857142857</v>
      </c>
      <c r="N81" s="52">
        <f t="shared" si="59"/>
        <v>61952.000000000015</v>
      </c>
      <c r="O81" s="38">
        <f t="shared" si="60"/>
        <v>1782.0000000000002</v>
      </c>
      <c r="P81" s="38" t="e">
        <f t="shared" si="61"/>
        <v>#REF!</v>
      </c>
      <c r="Q81" s="85" t="e">
        <f t="shared" si="74"/>
        <v>#REF!</v>
      </c>
      <c r="R81" s="38">
        <f t="shared" si="47"/>
        <v>1782.0000000000002</v>
      </c>
      <c r="S81" s="38" t="e">
        <f t="shared" si="48"/>
        <v>#REF!</v>
      </c>
      <c r="T81" s="85" t="e">
        <f t="shared" si="62"/>
        <v>#REF!</v>
      </c>
      <c r="U81" s="38">
        <f t="shared" si="49"/>
        <v>1782.0000000000002</v>
      </c>
      <c r="V81" s="38" t="e">
        <f t="shared" si="50"/>
        <v>#REF!</v>
      </c>
      <c r="W81" s="85" t="e">
        <f t="shared" si="63"/>
        <v>#REF!</v>
      </c>
      <c r="X81" s="38">
        <f t="shared" si="51"/>
        <v>1782.0000000000002</v>
      </c>
      <c r="Y81" s="38" t="e">
        <f t="shared" si="52"/>
        <v>#REF!</v>
      </c>
      <c r="Z81" s="85" t="e">
        <f t="shared" si="64"/>
        <v>#REF!</v>
      </c>
      <c r="AA81" s="38">
        <f t="shared" si="53"/>
        <v>2451.6000000000004</v>
      </c>
      <c r="AB81" s="38" t="e">
        <f t="shared" si="54"/>
        <v>#REF!</v>
      </c>
      <c r="AC81" s="85" t="e">
        <f t="shared" si="65"/>
        <v>#REF!</v>
      </c>
      <c r="AD81" s="38">
        <f t="shared" si="66"/>
        <v>2451.6000000000004</v>
      </c>
      <c r="AE81" s="38" t="e">
        <f t="shared" si="67"/>
        <v>#REF!</v>
      </c>
      <c r="AF81" s="85" t="e">
        <f t="shared" si="68"/>
        <v>#REF!</v>
      </c>
      <c r="AG81" s="38">
        <f t="shared" si="69"/>
        <v>2451.6000000000004</v>
      </c>
      <c r="AH81" s="38" t="e">
        <f t="shared" si="55"/>
        <v>#REF!</v>
      </c>
      <c r="AI81" s="85" t="e">
        <f t="shared" si="70"/>
        <v>#REF!</v>
      </c>
      <c r="AJ81" s="38">
        <f t="shared" si="56"/>
        <v>2451.6000000000004</v>
      </c>
      <c r="AK81" s="38" t="e">
        <f t="shared" si="57"/>
        <v>#REF!</v>
      </c>
      <c r="AL81" s="85" t="e">
        <f t="shared" si="71"/>
        <v>#REF!</v>
      </c>
    </row>
    <row r="82" spans="1:38" s="40" customFormat="1" ht="15">
      <c r="A82" s="15" t="s">
        <v>119</v>
      </c>
      <c r="B82" s="12" t="s">
        <v>30</v>
      </c>
      <c r="C82" s="12">
        <v>12.6</v>
      </c>
      <c r="D82" s="12" t="s">
        <v>116</v>
      </c>
      <c r="E82" s="41">
        <v>41873</v>
      </c>
      <c r="F82" s="42">
        <v>64181</v>
      </c>
      <c r="G82" s="41">
        <f t="shared" si="44"/>
        <v>2293.2</v>
      </c>
      <c r="H82" s="41">
        <f t="shared" si="45"/>
        <v>45462.11428571429</v>
      </c>
      <c r="I82" s="41">
        <f t="shared" si="46"/>
        <v>111936.3142857143</v>
      </c>
      <c r="J82" s="38">
        <f t="shared" si="72"/>
        <v>11277</v>
      </c>
      <c r="K82" s="38">
        <f aca="true" t="shared" si="75" ref="K82:K120">IF($D82="diezel",$C82*$D$9,IF($D82="xăng",$C82*$D$6,0))</f>
        <v>0</v>
      </c>
      <c r="L82" s="38">
        <f t="shared" si="73"/>
        <v>13570.199999999999</v>
      </c>
      <c r="M82" s="52">
        <f t="shared" si="58"/>
        <v>87335.11428571428</v>
      </c>
      <c r="N82" s="52">
        <f t="shared" si="59"/>
        <v>11031.000000000015</v>
      </c>
      <c r="O82" s="38">
        <f t="shared" si="60"/>
        <v>2079</v>
      </c>
      <c r="P82" s="38" t="e">
        <f t="shared" si="61"/>
        <v>#REF!</v>
      </c>
      <c r="Q82" s="85" t="e">
        <f t="shared" si="74"/>
        <v>#REF!</v>
      </c>
      <c r="R82" s="38">
        <f t="shared" si="47"/>
        <v>2079</v>
      </c>
      <c r="S82" s="38" t="e">
        <f t="shared" si="48"/>
        <v>#REF!</v>
      </c>
      <c r="T82" s="85" t="e">
        <f t="shared" si="62"/>
        <v>#REF!</v>
      </c>
      <c r="U82" s="38">
        <f t="shared" si="49"/>
        <v>2079</v>
      </c>
      <c r="V82" s="38" t="e">
        <f t="shared" si="50"/>
        <v>#REF!</v>
      </c>
      <c r="W82" s="85" t="e">
        <f t="shared" si="63"/>
        <v>#REF!</v>
      </c>
      <c r="X82" s="38">
        <f t="shared" si="51"/>
        <v>2079</v>
      </c>
      <c r="Y82" s="38" t="e">
        <f t="shared" si="52"/>
        <v>#REF!</v>
      </c>
      <c r="Z82" s="85" t="e">
        <f t="shared" si="64"/>
        <v>#REF!</v>
      </c>
      <c r="AA82" s="38">
        <f t="shared" si="53"/>
        <v>2860.2</v>
      </c>
      <c r="AB82" s="38" t="e">
        <f t="shared" si="54"/>
        <v>#REF!</v>
      </c>
      <c r="AC82" s="85" t="e">
        <f t="shared" si="65"/>
        <v>#REF!</v>
      </c>
      <c r="AD82" s="38">
        <f t="shared" si="66"/>
        <v>2860.2</v>
      </c>
      <c r="AE82" s="38" t="e">
        <f t="shared" si="67"/>
        <v>#REF!</v>
      </c>
      <c r="AF82" s="85" t="e">
        <f t="shared" si="68"/>
        <v>#REF!</v>
      </c>
      <c r="AG82" s="38">
        <f t="shared" si="69"/>
        <v>2860.2</v>
      </c>
      <c r="AH82" s="38" t="e">
        <f t="shared" si="55"/>
        <v>#REF!</v>
      </c>
      <c r="AI82" s="85" t="e">
        <f t="shared" si="70"/>
        <v>#REF!</v>
      </c>
      <c r="AJ82" s="38">
        <f t="shared" si="56"/>
        <v>2860.2</v>
      </c>
      <c r="AK82" s="38" t="e">
        <f t="shared" si="57"/>
        <v>#REF!</v>
      </c>
      <c r="AL82" s="85" t="e">
        <f t="shared" si="71"/>
        <v>#REF!</v>
      </c>
    </row>
    <row r="83" spans="1:38" s="40" customFormat="1" ht="15">
      <c r="A83" s="15" t="s">
        <v>91</v>
      </c>
      <c r="B83" s="12" t="s">
        <v>30</v>
      </c>
      <c r="C83" s="12">
        <v>5.28</v>
      </c>
      <c r="D83" s="12" t="s">
        <v>116</v>
      </c>
      <c r="E83" s="41">
        <v>41873</v>
      </c>
      <c r="F83" s="42">
        <v>58955</v>
      </c>
      <c r="G83" s="41">
        <f t="shared" si="44"/>
        <v>960.96</v>
      </c>
      <c r="H83" s="41">
        <f t="shared" si="45"/>
        <v>45462.11428571429</v>
      </c>
      <c r="I83" s="41">
        <f t="shared" si="46"/>
        <v>105378.07428571429</v>
      </c>
      <c r="J83" s="38">
        <f t="shared" si="72"/>
        <v>4725.6</v>
      </c>
      <c r="K83" s="38">
        <f t="shared" si="75"/>
        <v>0</v>
      </c>
      <c r="L83" s="38">
        <f t="shared" si="73"/>
        <v>5686.56</v>
      </c>
      <c r="M83" s="52">
        <f t="shared" si="58"/>
        <v>87335.11428571428</v>
      </c>
      <c r="N83" s="52">
        <f t="shared" si="59"/>
        <v>12356.400000000009</v>
      </c>
      <c r="O83" s="38">
        <f t="shared" si="60"/>
        <v>871.2</v>
      </c>
      <c r="P83" s="38" t="e">
        <f t="shared" si="61"/>
        <v>#REF!</v>
      </c>
      <c r="Q83" s="85" t="e">
        <f t="shared" si="74"/>
        <v>#REF!</v>
      </c>
      <c r="R83" s="38">
        <f t="shared" si="47"/>
        <v>871.2</v>
      </c>
      <c r="S83" s="38" t="e">
        <f t="shared" si="48"/>
        <v>#REF!</v>
      </c>
      <c r="T83" s="85" t="e">
        <f t="shared" si="62"/>
        <v>#REF!</v>
      </c>
      <c r="U83" s="38">
        <f t="shared" si="49"/>
        <v>871.2</v>
      </c>
      <c r="V83" s="38" t="e">
        <f t="shared" si="50"/>
        <v>#REF!</v>
      </c>
      <c r="W83" s="85" t="e">
        <f t="shared" si="63"/>
        <v>#REF!</v>
      </c>
      <c r="X83" s="38">
        <f t="shared" si="51"/>
        <v>871.2</v>
      </c>
      <c r="Y83" s="38" t="e">
        <f t="shared" si="52"/>
        <v>#REF!</v>
      </c>
      <c r="Z83" s="85" t="e">
        <f t="shared" si="64"/>
        <v>#REF!</v>
      </c>
      <c r="AA83" s="38">
        <f t="shared" si="53"/>
        <v>1198.56</v>
      </c>
      <c r="AB83" s="38" t="e">
        <f t="shared" si="54"/>
        <v>#REF!</v>
      </c>
      <c r="AC83" s="85" t="e">
        <f t="shared" si="65"/>
        <v>#REF!</v>
      </c>
      <c r="AD83" s="38">
        <f t="shared" si="66"/>
        <v>1198.56</v>
      </c>
      <c r="AE83" s="38" t="e">
        <f t="shared" si="67"/>
        <v>#REF!</v>
      </c>
      <c r="AF83" s="85" t="e">
        <f t="shared" si="68"/>
        <v>#REF!</v>
      </c>
      <c r="AG83" s="38">
        <f t="shared" si="69"/>
        <v>1198.56</v>
      </c>
      <c r="AH83" s="38" t="e">
        <f t="shared" si="55"/>
        <v>#REF!</v>
      </c>
      <c r="AI83" s="85" t="e">
        <f t="shared" si="70"/>
        <v>#REF!</v>
      </c>
      <c r="AJ83" s="38">
        <f t="shared" si="56"/>
        <v>1198.56</v>
      </c>
      <c r="AK83" s="38" t="e">
        <f t="shared" si="57"/>
        <v>#REF!</v>
      </c>
      <c r="AL83" s="85" t="e">
        <f t="shared" si="71"/>
        <v>#REF!</v>
      </c>
    </row>
    <row r="84" spans="1:38" s="40" customFormat="1" ht="15">
      <c r="A84" s="15" t="s">
        <v>117</v>
      </c>
      <c r="B84" s="12" t="s">
        <v>30</v>
      </c>
      <c r="C84" s="12">
        <v>5.04</v>
      </c>
      <c r="D84" s="12" t="s">
        <v>116</v>
      </c>
      <c r="E84" s="41">
        <v>41873</v>
      </c>
      <c r="F84" s="42">
        <v>61217</v>
      </c>
      <c r="G84" s="41">
        <f t="shared" si="44"/>
        <v>917.28</v>
      </c>
      <c r="H84" s="41">
        <f t="shared" si="45"/>
        <v>45462.11428571429</v>
      </c>
      <c r="I84" s="41">
        <f>SUM(F84:H84)</f>
        <v>107596.39428571428</v>
      </c>
      <c r="J84" s="38">
        <f t="shared" si="72"/>
        <v>4510.8</v>
      </c>
      <c r="K84" s="38">
        <f t="shared" si="75"/>
        <v>0</v>
      </c>
      <c r="L84" s="38">
        <f t="shared" si="73"/>
        <v>5428.08</v>
      </c>
      <c r="M84" s="52">
        <f t="shared" si="58"/>
        <v>87335.11428571428</v>
      </c>
      <c r="N84" s="52">
        <f t="shared" si="59"/>
        <v>14833.199999999997</v>
      </c>
      <c r="O84" s="38">
        <f t="shared" si="60"/>
        <v>831.6</v>
      </c>
      <c r="P84" s="38" t="e">
        <f t="shared" si="61"/>
        <v>#REF!</v>
      </c>
      <c r="Q84" s="85" t="e">
        <f t="shared" si="74"/>
        <v>#REF!</v>
      </c>
      <c r="R84" s="38">
        <f t="shared" si="47"/>
        <v>831.6</v>
      </c>
      <c r="S84" s="38" t="e">
        <f t="shared" si="48"/>
        <v>#REF!</v>
      </c>
      <c r="T84" s="85" t="e">
        <f t="shared" si="62"/>
        <v>#REF!</v>
      </c>
      <c r="U84" s="38">
        <f t="shared" si="49"/>
        <v>831.6</v>
      </c>
      <c r="V84" s="38" t="e">
        <f t="shared" si="50"/>
        <v>#REF!</v>
      </c>
      <c r="W84" s="85" t="e">
        <f t="shared" si="63"/>
        <v>#REF!</v>
      </c>
      <c r="X84" s="38">
        <f t="shared" si="51"/>
        <v>831.6</v>
      </c>
      <c r="Y84" s="38" t="e">
        <f t="shared" si="52"/>
        <v>#REF!</v>
      </c>
      <c r="Z84" s="85" t="e">
        <f t="shared" si="64"/>
        <v>#REF!</v>
      </c>
      <c r="AA84" s="38">
        <f t="shared" si="53"/>
        <v>1144.08</v>
      </c>
      <c r="AB84" s="38" t="e">
        <f t="shared" si="54"/>
        <v>#REF!</v>
      </c>
      <c r="AC84" s="85" t="e">
        <f t="shared" si="65"/>
        <v>#REF!</v>
      </c>
      <c r="AD84" s="38">
        <f t="shared" si="66"/>
        <v>1144.08</v>
      </c>
      <c r="AE84" s="38" t="e">
        <f t="shared" si="67"/>
        <v>#REF!</v>
      </c>
      <c r="AF84" s="85" t="e">
        <f t="shared" si="68"/>
        <v>#REF!</v>
      </c>
      <c r="AG84" s="38">
        <f t="shared" si="69"/>
        <v>1144.08</v>
      </c>
      <c r="AH84" s="38" t="e">
        <f t="shared" si="55"/>
        <v>#REF!</v>
      </c>
      <c r="AI84" s="85" t="e">
        <f t="shared" si="70"/>
        <v>#REF!</v>
      </c>
      <c r="AJ84" s="38">
        <f t="shared" si="56"/>
        <v>1144.08</v>
      </c>
      <c r="AK84" s="38" t="e">
        <f t="shared" si="57"/>
        <v>#REF!</v>
      </c>
      <c r="AL84" s="85" t="e">
        <f t="shared" si="71"/>
        <v>#REF!</v>
      </c>
    </row>
    <row r="85" spans="1:38" s="40" customFormat="1" ht="15">
      <c r="A85" s="15" t="s">
        <v>120</v>
      </c>
      <c r="B85" s="12" t="s">
        <v>30</v>
      </c>
      <c r="C85" s="12">
        <v>21</v>
      </c>
      <c r="D85" s="12" t="s">
        <v>116</v>
      </c>
      <c r="E85" s="41">
        <v>41873</v>
      </c>
      <c r="F85" s="42">
        <v>139185</v>
      </c>
      <c r="G85" s="41">
        <f t="shared" si="44"/>
        <v>3822</v>
      </c>
      <c r="H85" s="41">
        <f t="shared" si="45"/>
        <v>45462.11428571429</v>
      </c>
      <c r="I85" s="41">
        <f aca="true" t="shared" si="76" ref="I85:I102">SUM(F85:H85)</f>
        <v>188469.11428571428</v>
      </c>
      <c r="J85" s="38">
        <f t="shared" si="72"/>
        <v>18795</v>
      </c>
      <c r="K85" s="38">
        <f t="shared" si="75"/>
        <v>0</v>
      </c>
      <c r="L85" s="38">
        <f t="shared" si="73"/>
        <v>22617</v>
      </c>
      <c r="M85" s="52">
        <f t="shared" si="58"/>
        <v>87335.11428571428</v>
      </c>
      <c r="N85" s="52">
        <f t="shared" si="59"/>
        <v>78517</v>
      </c>
      <c r="O85" s="38">
        <f t="shared" si="60"/>
        <v>3465</v>
      </c>
      <c r="P85" s="38" t="e">
        <f t="shared" si="61"/>
        <v>#REF!</v>
      </c>
      <c r="Q85" s="85" t="e">
        <f t="shared" si="74"/>
        <v>#REF!</v>
      </c>
      <c r="R85" s="38">
        <f t="shared" si="47"/>
        <v>3465</v>
      </c>
      <c r="S85" s="38" t="e">
        <f t="shared" si="48"/>
        <v>#REF!</v>
      </c>
      <c r="T85" s="85" t="e">
        <f t="shared" si="62"/>
        <v>#REF!</v>
      </c>
      <c r="U85" s="38">
        <f t="shared" si="49"/>
        <v>3465</v>
      </c>
      <c r="V85" s="38" t="e">
        <f t="shared" si="50"/>
        <v>#REF!</v>
      </c>
      <c r="W85" s="85" t="e">
        <f t="shared" si="63"/>
        <v>#REF!</v>
      </c>
      <c r="X85" s="38">
        <f t="shared" si="51"/>
        <v>3465</v>
      </c>
      <c r="Y85" s="38" t="e">
        <f t="shared" si="52"/>
        <v>#REF!</v>
      </c>
      <c r="Z85" s="85" t="e">
        <f t="shared" si="64"/>
        <v>#REF!</v>
      </c>
      <c r="AA85" s="38">
        <f t="shared" si="53"/>
        <v>4767</v>
      </c>
      <c r="AB85" s="38" t="e">
        <f t="shared" si="54"/>
        <v>#REF!</v>
      </c>
      <c r="AC85" s="85" t="e">
        <f t="shared" si="65"/>
        <v>#REF!</v>
      </c>
      <c r="AD85" s="38">
        <f t="shared" si="66"/>
        <v>4767</v>
      </c>
      <c r="AE85" s="38" t="e">
        <f t="shared" si="67"/>
        <v>#REF!</v>
      </c>
      <c r="AF85" s="85" t="e">
        <f t="shared" si="68"/>
        <v>#REF!</v>
      </c>
      <c r="AG85" s="38">
        <f t="shared" si="69"/>
        <v>4767</v>
      </c>
      <c r="AH85" s="38" t="e">
        <f t="shared" si="55"/>
        <v>#REF!</v>
      </c>
      <c r="AI85" s="85" t="e">
        <f t="shared" si="70"/>
        <v>#REF!</v>
      </c>
      <c r="AJ85" s="38">
        <f t="shared" si="56"/>
        <v>4767</v>
      </c>
      <c r="AK85" s="38" t="e">
        <f t="shared" si="57"/>
        <v>#REF!</v>
      </c>
      <c r="AL85" s="85" t="e">
        <f t="shared" si="71"/>
        <v>#REF!</v>
      </c>
    </row>
    <row r="86" spans="1:38" s="40" customFormat="1" ht="15">
      <c r="A86" s="15" t="s">
        <v>134</v>
      </c>
      <c r="B86" s="12" t="s">
        <v>30</v>
      </c>
      <c r="C86" s="12">
        <v>46.5</v>
      </c>
      <c r="D86" s="12" t="s">
        <v>115</v>
      </c>
      <c r="E86" s="41">
        <v>98673</v>
      </c>
      <c r="F86" s="42">
        <v>974388</v>
      </c>
      <c r="G86" s="41">
        <f t="shared" si="44"/>
        <v>236875.22727272724</v>
      </c>
      <c r="H86" s="41">
        <f t="shared" si="45"/>
        <v>107130.68571428573</v>
      </c>
      <c r="I86" s="41">
        <f t="shared" si="76"/>
        <v>1318393.912987013</v>
      </c>
      <c r="J86" s="38">
        <f t="shared" si="72"/>
        <v>386647.5</v>
      </c>
      <c r="K86" s="38">
        <f t="shared" si="75"/>
        <v>623522.7272727272</v>
      </c>
      <c r="L86" s="38">
        <f t="shared" si="73"/>
        <v>0</v>
      </c>
      <c r="M86" s="52">
        <f t="shared" si="58"/>
        <v>205803.68571428573</v>
      </c>
      <c r="N86" s="52">
        <f t="shared" si="59"/>
        <v>489067.50000000023</v>
      </c>
      <c r="O86" s="38">
        <f t="shared" si="60"/>
        <v>268431.8181818182</v>
      </c>
      <c r="P86" s="38" t="e">
        <f t="shared" si="61"/>
        <v>#REF!</v>
      </c>
      <c r="Q86" s="85" t="e">
        <f t="shared" si="74"/>
        <v>#REF!</v>
      </c>
      <c r="R86" s="38">
        <f t="shared" si="47"/>
        <v>255750</v>
      </c>
      <c r="S86" s="38" t="e">
        <f t="shared" si="48"/>
        <v>#REF!</v>
      </c>
      <c r="T86" s="85" t="e">
        <f t="shared" si="62"/>
        <v>#REF!</v>
      </c>
      <c r="U86" s="38">
        <f t="shared" si="49"/>
        <v>255750</v>
      </c>
      <c r="V86" s="38" t="e">
        <f t="shared" si="50"/>
        <v>#REF!</v>
      </c>
      <c r="W86" s="85" t="e">
        <f t="shared" si="63"/>
        <v>#REF!</v>
      </c>
      <c r="X86" s="38">
        <f t="shared" si="51"/>
        <v>238840.9090909091</v>
      </c>
      <c r="Y86" s="38" t="e">
        <f t="shared" si="52"/>
        <v>#REF!</v>
      </c>
      <c r="Z86" s="85" t="e">
        <f t="shared" si="64"/>
        <v>#REF!</v>
      </c>
      <c r="AA86" s="38">
        <f t="shared" si="53"/>
        <v>238840.9090909091</v>
      </c>
      <c r="AB86" s="38" t="e">
        <f t="shared" si="54"/>
        <v>#REF!</v>
      </c>
      <c r="AC86" s="85" t="e">
        <f t="shared" si="65"/>
        <v>#REF!</v>
      </c>
      <c r="AD86" s="38">
        <f t="shared" si="66"/>
        <v>281113.6363636363</v>
      </c>
      <c r="AE86" s="38" t="e">
        <f t="shared" si="67"/>
        <v>#REF!</v>
      </c>
      <c r="AF86" s="85" t="e">
        <f t="shared" si="68"/>
        <v>#REF!</v>
      </c>
      <c r="AG86" s="38">
        <f t="shared" si="69"/>
        <v>302250</v>
      </c>
      <c r="AH86" s="38" t="e">
        <f t="shared" si="55"/>
        <v>#REF!</v>
      </c>
      <c r="AI86" s="85" t="e">
        <f t="shared" si="70"/>
        <v>#REF!</v>
      </c>
      <c r="AJ86" s="38">
        <f t="shared" si="56"/>
        <v>289568.1818181818</v>
      </c>
      <c r="AK86" s="38" t="e">
        <f t="shared" si="57"/>
        <v>#REF!</v>
      </c>
      <c r="AL86" s="85" t="e">
        <f t="shared" si="71"/>
        <v>#REF!</v>
      </c>
    </row>
    <row r="87" spans="1:38" s="40" customFormat="1" ht="15">
      <c r="A87" s="15" t="s">
        <v>23</v>
      </c>
      <c r="B87" s="12" t="s">
        <v>30</v>
      </c>
      <c r="C87" s="12"/>
      <c r="D87" s="12" t="s">
        <v>116</v>
      </c>
      <c r="E87" s="41">
        <v>41873</v>
      </c>
      <c r="F87" s="42">
        <v>46281</v>
      </c>
      <c r="G87" s="41">
        <f>IF(D87="diezel",C87*$E$9,IF(D87="x¨ng",C87*$E$6,IF(D87="kwh",C87*$E$7,C87*$E$8)))</f>
        <v>0</v>
      </c>
      <c r="H87" s="41">
        <f>+E87*$E$10</f>
        <v>45462.11428571429</v>
      </c>
      <c r="I87" s="41">
        <f>SUM(F87:H87)</f>
        <v>91743.11428571428</v>
      </c>
      <c r="J87" s="38">
        <f t="shared" si="72"/>
        <v>0</v>
      </c>
      <c r="K87" s="38">
        <f t="shared" si="75"/>
        <v>0</v>
      </c>
      <c r="L87" s="38">
        <f t="shared" si="73"/>
        <v>0</v>
      </c>
      <c r="M87" s="52">
        <f t="shared" si="58"/>
        <v>87335.11428571428</v>
      </c>
      <c r="N87" s="52">
        <f t="shared" si="59"/>
        <v>4408</v>
      </c>
      <c r="O87" s="38">
        <f t="shared" si="60"/>
        <v>0</v>
      </c>
      <c r="P87" s="38" t="e">
        <f t="shared" si="61"/>
        <v>#REF!</v>
      </c>
      <c r="Q87" s="85" t="e">
        <f t="shared" si="74"/>
        <v>#REF!</v>
      </c>
      <c r="R87" s="38">
        <f t="shared" si="47"/>
        <v>0</v>
      </c>
      <c r="S87" s="38" t="e">
        <f t="shared" si="48"/>
        <v>#REF!</v>
      </c>
      <c r="T87" s="85" t="e">
        <f t="shared" si="62"/>
        <v>#REF!</v>
      </c>
      <c r="U87" s="38">
        <f t="shared" si="49"/>
        <v>0</v>
      </c>
      <c r="V87" s="38" t="e">
        <f t="shared" si="50"/>
        <v>#REF!</v>
      </c>
      <c r="W87" s="85" t="e">
        <f t="shared" si="63"/>
        <v>#REF!</v>
      </c>
      <c r="X87" s="38">
        <f t="shared" si="51"/>
        <v>0</v>
      </c>
      <c r="Y87" s="38" t="e">
        <f t="shared" si="52"/>
        <v>#REF!</v>
      </c>
      <c r="Z87" s="85" t="e">
        <f t="shared" si="64"/>
        <v>#REF!</v>
      </c>
      <c r="AA87" s="38">
        <f t="shared" si="53"/>
        <v>0</v>
      </c>
      <c r="AB87" s="38" t="e">
        <f t="shared" si="54"/>
        <v>#REF!</v>
      </c>
      <c r="AC87" s="85" t="e">
        <f t="shared" si="65"/>
        <v>#REF!</v>
      </c>
      <c r="AD87" s="38">
        <f t="shared" si="66"/>
        <v>0</v>
      </c>
      <c r="AE87" s="38" t="e">
        <f t="shared" si="67"/>
        <v>#REF!</v>
      </c>
      <c r="AF87" s="85" t="e">
        <f t="shared" si="68"/>
        <v>#REF!</v>
      </c>
      <c r="AG87" s="38">
        <f t="shared" si="69"/>
        <v>0</v>
      </c>
      <c r="AH87" s="38" t="e">
        <f t="shared" si="55"/>
        <v>#REF!</v>
      </c>
      <c r="AI87" s="85" t="e">
        <f t="shared" si="70"/>
        <v>#REF!</v>
      </c>
      <c r="AJ87" s="38">
        <f t="shared" si="56"/>
        <v>0</v>
      </c>
      <c r="AK87" s="38" t="e">
        <f t="shared" si="57"/>
        <v>#REF!</v>
      </c>
      <c r="AL87" s="85" t="e">
        <f t="shared" si="71"/>
        <v>#REF!</v>
      </c>
    </row>
    <row r="88" spans="1:38" s="40" customFormat="1" ht="15">
      <c r="A88" s="15" t="s">
        <v>22</v>
      </c>
      <c r="B88" s="12" t="s">
        <v>30</v>
      </c>
      <c r="C88" s="12"/>
      <c r="D88" s="12" t="s">
        <v>116</v>
      </c>
      <c r="E88" s="41">
        <v>41873</v>
      </c>
      <c r="F88" s="42">
        <v>47461</v>
      </c>
      <c r="G88" s="41">
        <f t="shared" si="44"/>
        <v>0</v>
      </c>
      <c r="H88" s="41">
        <f t="shared" si="45"/>
        <v>45462.11428571429</v>
      </c>
      <c r="I88" s="41">
        <f t="shared" si="76"/>
        <v>92923.11428571428</v>
      </c>
      <c r="J88" s="38">
        <f t="shared" si="72"/>
        <v>0</v>
      </c>
      <c r="K88" s="38">
        <f t="shared" si="75"/>
        <v>0</v>
      </c>
      <c r="L88" s="38">
        <f t="shared" si="73"/>
        <v>0</v>
      </c>
      <c r="M88" s="52">
        <f t="shared" si="58"/>
        <v>87335.11428571428</v>
      </c>
      <c r="N88" s="52">
        <f t="shared" si="59"/>
        <v>5588</v>
      </c>
      <c r="O88" s="38">
        <f t="shared" si="60"/>
        <v>0</v>
      </c>
      <c r="P88" s="38" t="e">
        <f t="shared" si="61"/>
        <v>#REF!</v>
      </c>
      <c r="Q88" s="85" t="e">
        <f t="shared" si="74"/>
        <v>#REF!</v>
      </c>
      <c r="R88" s="38">
        <f t="shared" si="47"/>
        <v>0</v>
      </c>
      <c r="S88" s="38" t="e">
        <f t="shared" si="48"/>
        <v>#REF!</v>
      </c>
      <c r="T88" s="85" t="e">
        <f t="shared" si="62"/>
        <v>#REF!</v>
      </c>
      <c r="U88" s="38">
        <f t="shared" si="49"/>
        <v>0</v>
      </c>
      <c r="V88" s="38" t="e">
        <f t="shared" si="50"/>
        <v>#REF!</v>
      </c>
      <c r="W88" s="85" t="e">
        <f t="shared" si="63"/>
        <v>#REF!</v>
      </c>
      <c r="X88" s="38">
        <f t="shared" si="51"/>
        <v>0</v>
      </c>
      <c r="Y88" s="38" t="e">
        <f t="shared" si="52"/>
        <v>#REF!</v>
      </c>
      <c r="Z88" s="85" t="e">
        <f t="shared" si="64"/>
        <v>#REF!</v>
      </c>
      <c r="AA88" s="38">
        <f t="shared" si="53"/>
        <v>0</v>
      </c>
      <c r="AB88" s="38" t="e">
        <f t="shared" si="54"/>
        <v>#REF!</v>
      </c>
      <c r="AC88" s="85" t="e">
        <f t="shared" si="65"/>
        <v>#REF!</v>
      </c>
      <c r="AD88" s="38">
        <f t="shared" si="66"/>
        <v>0</v>
      </c>
      <c r="AE88" s="38" t="e">
        <f t="shared" si="67"/>
        <v>#REF!</v>
      </c>
      <c r="AF88" s="85" t="e">
        <f t="shared" si="68"/>
        <v>#REF!</v>
      </c>
      <c r="AG88" s="38">
        <f t="shared" si="69"/>
        <v>0</v>
      </c>
      <c r="AH88" s="38" t="e">
        <f t="shared" si="55"/>
        <v>#REF!</v>
      </c>
      <c r="AI88" s="85" t="e">
        <f t="shared" si="70"/>
        <v>#REF!</v>
      </c>
      <c r="AJ88" s="38">
        <f t="shared" si="56"/>
        <v>0</v>
      </c>
      <c r="AK88" s="38" t="e">
        <f t="shared" si="57"/>
        <v>#REF!</v>
      </c>
      <c r="AL88" s="85" t="e">
        <f t="shared" si="71"/>
        <v>#REF!</v>
      </c>
    </row>
    <row r="89" spans="1:38" s="40" customFormat="1" ht="15">
      <c r="A89" s="15" t="s">
        <v>26</v>
      </c>
      <c r="B89" s="12" t="s">
        <v>30</v>
      </c>
      <c r="C89" s="12"/>
      <c r="D89" s="12" t="s">
        <v>116</v>
      </c>
      <c r="E89" s="41">
        <v>93246</v>
      </c>
      <c r="F89" s="42">
        <v>406455</v>
      </c>
      <c r="G89" s="41">
        <f t="shared" si="44"/>
        <v>0</v>
      </c>
      <c r="H89" s="41">
        <f t="shared" si="45"/>
        <v>101238.5142857143</v>
      </c>
      <c r="I89" s="41">
        <f t="shared" si="76"/>
        <v>507693.5142857143</v>
      </c>
      <c r="J89" s="38">
        <f t="shared" si="72"/>
        <v>0</v>
      </c>
      <c r="K89" s="38">
        <f t="shared" si="75"/>
        <v>0</v>
      </c>
      <c r="L89" s="38">
        <f t="shared" si="73"/>
        <v>0</v>
      </c>
      <c r="M89" s="52">
        <f t="shared" si="58"/>
        <v>194484.5142857143</v>
      </c>
      <c r="N89" s="52">
        <f t="shared" si="59"/>
        <v>313209</v>
      </c>
      <c r="O89" s="38">
        <f t="shared" si="60"/>
        <v>0</v>
      </c>
      <c r="P89" s="38" t="e">
        <f t="shared" si="61"/>
        <v>#REF!</v>
      </c>
      <c r="Q89" s="85" t="e">
        <f t="shared" si="74"/>
        <v>#REF!</v>
      </c>
      <c r="R89" s="38">
        <f t="shared" si="47"/>
        <v>0</v>
      </c>
      <c r="S89" s="38" t="e">
        <f t="shared" si="48"/>
        <v>#REF!</v>
      </c>
      <c r="T89" s="85" t="e">
        <f t="shared" si="62"/>
        <v>#REF!</v>
      </c>
      <c r="U89" s="38">
        <f t="shared" si="49"/>
        <v>0</v>
      </c>
      <c r="V89" s="38" t="e">
        <f t="shared" si="50"/>
        <v>#REF!</v>
      </c>
      <c r="W89" s="85" t="e">
        <f t="shared" si="63"/>
        <v>#REF!</v>
      </c>
      <c r="X89" s="38">
        <f t="shared" si="51"/>
        <v>0</v>
      </c>
      <c r="Y89" s="38" t="e">
        <f t="shared" si="52"/>
        <v>#REF!</v>
      </c>
      <c r="Z89" s="85" t="e">
        <f t="shared" si="64"/>
        <v>#REF!</v>
      </c>
      <c r="AA89" s="38">
        <f t="shared" si="53"/>
        <v>0</v>
      </c>
      <c r="AB89" s="38" t="e">
        <f t="shared" si="54"/>
        <v>#REF!</v>
      </c>
      <c r="AC89" s="85" t="e">
        <f t="shared" si="65"/>
        <v>#REF!</v>
      </c>
      <c r="AD89" s="38">
        <f t="shared" si="66"/>
        <v>0</v>
      </c>
      <c r="AE89" s="38" t="e">
        <f t="shared" si="67"/>
        <v>#REF!</v>
      </c>
      <c r="AF89" s="85" t="e">
        <f t="shared" si="68"/>
        <v>#REF!</v>
      </c>
      <c r="AG89" s="38">
        <f t="shared" si="69"/>
        <v>0</v>
      </c>
      <c r="AH89" s="38" t="e">
        <f t="shared" si="55"/>
        <v>#REF!</v>
      </c>
      <c r="AI89" s="85" t="e">
        <f t="shared" si="70"/>
        <v>#REF!</v>
      </c>
      <c r="AJ89" s="38">
        <f t="shared" si="56"/>
        <v>0</v>
      </c>
      <c r="AK89" s="38" t="e">
        <f t="shared" si="57"/>
        <v>#REF!</v>
      </c>
      <c r="AL89" s="85" t="e">
        <f t="shared" si="71"/>
        <v>#REF!</v>
      </c>
    </row>
    <row r="90" spans="1:38" s="40" customFormat="1" ht="15">
      <c r="A90" s="15" t="s">
        <v>27</v>
      </c>
      <c r="B90" s="12" t="s">
        <v>30</v>
      </c>
      <c r="C90" s="12"/>
      <c r="D90" s="12" t="s">
        <v>116</v>
      </c>
      <c r="E90" s="41">
        <f>+E89</f>
        <v>93246</v>
      </c>
      <c r="F90" s="42">
        <v>609328</v>
      </c>
      <c r="G90" s="41">
        <f t="shared" si="44"/>
        <v>0</v>
      </c>
      <c r="H90" s="41">
        <f t="shared" si="45"/>
        <v>101238.5142857143</v>
      </c>
      <c r="I90" s="41">
        <f t="shared" si="76"/>
        <v>710566.5142857142</v>
      </c>
      <c r="J90" s="38">
        <f t="shared" si="72"/>
        <v>0</v>
      </c>
      <c r="K90" s="38">
        <f t="shared" si="75"/>
        <v>0</v>
      </c>
      <c r="L90" s="38">
        <f t="shared" si="73"/>
        <v>0</v>
      </c>
      <c r="M90" s="52">
        <f t="shared" si="58"/>
        <v>194484.5142857143</v>
      </c>
      <c r="N90" s="52">
        <f t="shared" si="59"/>
        <v>516081.99999999994</v>
      </c>
      <c r="O90" s="38">
        <f t="shared" si="60"/>
        <v>0</v>
      </c>
      <c r="P90" s="38" t="e">
        <f t="shared" si="61"/>
        <v>#REF!</v>
      </c>
      <c r="Q90" s="85" t="e">
        <f t="shared" si="74"/>
        <v>#REF!</v>
      </c>
      <c r="R90" s="38">
        <f t="shared" si="47"/>
        <v>0</v>
      </c>
      <c r="S90" s="38" t="e">
        <f t="shared" si="48"/>
        <v>#REF!</v>
      </c>
      <c r="T90" s="85" t="e">
        <f t="shared" si="62"/>
        <v>#REF!</v>
      </c>
      <c r="U90" s="38">
        <f t="shared" si="49"/>
        <v>0</v>
      </c>
      <c r="V90" s="38" t="e">
        <f t="shared" si="50"/>
        <v>#REF!</v>
      </c>
      <c r="W90" s="85" t="e">
        <f t="shared" si="63"/>
        <v>#REF!</v>
      </c>
      <c r="X90" s="38">
        <f t="shared" si="51"/>
        <v>0</v>
      </c>
      <c r="Y90" s="38" t="e">
        <f t="shared" si="52"/>
        <v>#REF!</v>
      </c>
      <c r="Z90" s="85" t="e">
        <f t="shared" si="64"/>
        <v>#REF!</v>
      </c>
      <c r="AA90" s="38">
        <f t="shared" si="53"/>
        <v>0</v>
      </c>
      <c r="AB90" s="38" t="e">
        <f t="shared" si="54"/>
        <v>#REF!</v>
      </c>
      <c r="AC90" s="85" t="e">
        <f t="shared" si="65"/>
        <v>#REF!</v>
      </c>
      <c r="AD90" s="38">
        <f t="shared" si="66"/>
        <v>0</v>
      </c>
      <c r="AE90" s="38" t="e">
        <f t="shared" si="67"/>
        <v>#REF!</v>
      </c>
      <c r="AF90" s="85" t="e">
        <f t="shared" si="68"/>
        <v>#REF!</v>
      </c>
      <c r="AG90" s="38">
        <f t="shared" si="69"/>
        <v>0</v>
      </c>
      <c r="AH90" s="38" t="e">
        <f t="shared" si="55"/>
        <v>#REF!</v>
      </c>
      <c r="AI90" s="85" t="e">
        <f t="shared" si="70"/>
        <v>#REF!</v>
      </c>
      <c r="AJ90" s="38">
        <f t="shared" si="56"/>
        <v>0</v>
      </c>
      <c r="AK90" s="38" t="e">
        <f t="shared" si="57"/>
        <v>#REF!</v>
      </c>
      <c r="AL90" s="85" t="e">
        <f t="shared" si="71"/>
        <v>#REF!</v>
      </c>
    </row>
    <row r="91" spans="1:38" s="40" customFormat="1" ht="15">
      <c r="A91" s="15" t="s">
        <v>92</v>
      </c>
      <c r="B91" s="12" t="s">
        <v>30</v>
      </c>
      <c r="C91" s="12">
        <v>94.5</v>
      </c>
      <c r="D91" s="12" t="s">
        <v>115</v>
      </c>
      <c r="E91" s="41">
        <v>465613</v>
      </c>
      <c r="F91" s="42">
        <v>1503438</v>
      </c>
      <c r="G91" s="41">
        <f t="shared" si="44"/>
        <v>481391.5909090908</v>
      </c>
      <c r="H91" s="41">
        <f t="shared" si="45"/>
        <v>505522.68571428576</v>
      </c>
      <c r="I91" s="41">
        <f t="shared" si="76"/>
        <v>2490352.2766233766</v>
      </c>
      <c r="J91" s="38">
        <f t="shared" si="72"/>
        <v>785767.5</v>
      </c>
      <c r="K91" s="38">
        <f t="shared" si="75"/>
        <v>1267159.0909090908</v>
      </c>
      <c r="L91" s="38">
        <f t="shared" si="73"/>
        <v>0</v>
      </c>
      <c r="M91" s="52">
        <f t="shared" si="58"/>
        <v>971135.6857142858</v>
      </c>
      <c r="N91" s="52">
        <f t="shared" si="59"/>
        <v>252057.5</v>
      </c>
      <c r="O91" s="38">
        <f t="shared" si="60"/>
        <v>545522.7272727272</v>
      </c>
      <c r="P91" s="38" t="e">
        <f t="shared" si="61"/>
        <v>#REF!</v>
      </c>
      <c r="Q91" s="85" t="e">
        <f t="shared" si="74"/>
        <v>#REF!</v>
      </c>
      <c r="R91" s="38">
        <f t="shared" si="47"/>
        <v>519750</v>
      </c>
      <c r="S91" s="38" t="e">
        <f t="shared" si="48"/>
        <v>#REF!</v>
      </c>
      <c r="T91" s="85" t="e">
        <f t="shared" si="62"/>
        <v>#REF!</v>
      </c>
      <c r="U91" s="38">
        <f t="shared" si="49"/>
        <v>519750</v>
      </c>
      <c r="V91" s="38" t="e">
        <f t="shared" si="50"/>
        <v>#REF!</v>
      </c>
      <c r="W91" s="85" t="e">
        <f t="shared" si="63"/>
        <v>#REF!</v>
      </c>
      <c r="X91" s="38">
        <f t="shared" si="51"/>
        <v>485386.3636363636</v>
      </c>
      <c r="Y91" s="38" t="e">
        <f t="shared" si="52"/>
        <v>#REF!</v>
      </c>
      <c r="Z91" s="85" t="e">
        <f t="shared" si="64"/>
        <v>#REF!</v>
      </c>
      <c r="AA91" s="38">
        <f t="shared" si="53"/>
        <v>485386.3636363636</v>
      </c>
      <c r="AB91" s="38" t="e">
        <f t="shared" si="54"/>
        <v>#REF!</v>
      </c>
      <c r="AC91" s="85" t="e">
        <f t="shared" si="65"/>
        <v>#REF!</v>
      </c>
      <c r="AD91" s="38">
        <f t="shared" si="66"/>
        <v>571295.4545454545</v>
      </c>
      <c r="AE91" s="38" t="e">
        <f t="shared" si="67"/>
        <v>#REF!</v>
      </c>
      <c r="AF91" s="85" t="e">
        <f t="shared" si="68"/>
        <v>#REF!</v>
      </c>
      <c r="AG91" s="38">
        <f t="shared" si="69"/>
        <v>614250</v>
      </c>
      <c r="AH91" s="38" t="e">
        <f t="shared" si="55"/>
        <v>#REF!</v>
      </c>
      <c r="AI91" s="85" t="e">
        <f t="shared" si="70"/>
        <v>#REF!</v>
      </c>
      <c r="AJ91" s="38">
        <f t="shared" si="56"/>
        <v>588477.2727272728</v>
      </c>
      <c r="AK91" s="38" t="e">
        <f t="shared" si="57"/>
        <v>#REF!</v>
      </c>
      <c r="AL91" s="85" t="e">
        <f t="shared" si="71"/>
        <v>#REF!</v>
      </c>
    </row>
    <row r="92" spans="1:38" s="40" customFormat="1" ht="15">
      <c r="A92" s="15" t="s">
        <v>93</v>
      </c>
      <c r="B92" s="12" t="s">
        <v>30</v>
      </c>
      <c r="C92" s="12">
        <v>201.6</v>
      </c>
      <c r="D92" s="12" t="s">
        <v>115</v>
      </c>
      <c r="E92" s="41">
        <v>1760119</v>
      </c>
      <c r="F92" s="42">
        <v>2533892</v>
      </c>
      <c r="G92" s="41">
        <f>IF(D92="diezel",C92*$E$9,IF(D92="x¨ng",C92*$E$6,IF(D92="kwh",C92*$E$7,C92*$E$8)))</f>
        <v>1026968.7272727271</v>
      </c>
      <c r="H92" s="41">
        <f>+E92*$E$10</f>
        <v>1910986.3428571431</v>
      </c>
      <c r="I92" s="41">
        <f t="shared" si="76"/>
        <v>5471847.07012987</v>
      </c>
      <c r="J92" s="38">
        <f t="shared" si="72"/>
        <v>1676304</v>
      </c>
      <c r="K92" s="38">
        <f t="shared" si="75"/>
        <v>2703272.727272727</v>
      </c>
      <c r="L92" s="38">
        <f t="shared" si="73"/>
        <v>0</v>
      </c>
      <c r="M92" s="52">
        <f t="shared" si="58"/>
        <v>3671105.342857143</v>
      </c>
      <c r="N92" s="52">
        <f t="shared" si="59"/>
        <v>-902530.9999999991</v>
      </c>
      <c r="O92" s="38">
        <f t="shared" si="60"/>
        <v>1163781.8181818181</v>
      </c>
      <c r="P92" s="38" t="e">
        <f t="shared" si="61"/>
        <v>#REF!</v>
      </c>
      <c r="Q92" s="85" t="e">
        <f t="shared" si="74"/>
        <v>#REF!</v>
      </c>
      <c r="R92" s="38">
        <f t="shared" si="47"/>
        <v>1108800</v>
      </c>
      <c r="S92" s="38" t="e">
        <f t="shared" si="48"/>
        <v>#REF!</v>
      </c>
      <c r="T92" s="85" t="e">
        <f t="shared" si="62"/>
        <v>#REF!</v>
      </c>
      <c r="U92" s="38">
        <f t="shared" si="49"/>
        <v>1108800</v>
      </c>
      <c r="V92" s="38" t="e">
        <f t="shared" si="50"/>
        <v>#REF!</v>
      </c>
      <c r="W92" s="85" t="e">
        <f t="shared" si="63"/>
        <v>#REF!</v>
      </c>
      <c r="X92" s="38">
        <f t="shared" si="51"/>
        <v>1035490.909090909</v>
      </c>
      <c r="Y92" s="38" t="e">
        <f t="shared" si="52"/>
        <v>#REF!</v>
      </c>
      <c r="Z92" s="85" t="e">
        <f t="shared" si="64"/>
        <v>#REF!</v>
      </c>
      <c r="AA92" s="38">
        <f t="shared" si="53"/>
        <v>1035490.909090909</v>
      </c>
      <c r="AB92" s="38" t="e">
        <f t="shared" si="54"/>
        <v>#REF!</v>
      </c>
      <c r="AC92" s="85" t="e">
        <f t="shared" si="65"/>
        <v>#REF!</v>
      </c>
      <c r="AD92" s="38">
        <f t="shared" si="66"/>
        <v>1218763.636363636</v>
      </c>
      <c r="AE92" s="38" t="e">
        <f t="shared" si="67"/>
        <v>#REF!</v>
      </c>
      <c r="AF92" s="85" t="e">
        <f t="shared" si="68"/>
        <v>#REF!</v>
      </c>
      <c r="AG92" s="38">
        <f t="shared" si="69"/>
        <v>1310400</v>
      </c>
      <c r="AH92" s="38" t="e">
        <f t="shared" si="55"/>
        <v>#REF!</v>
      </c>
      <c r="AI92" s="85" t="e">
        <f t="shared" si="70"/>
        <v>#REF!</v>
      </c>
      <c r="AJ92" s="38">
        <f t="shared" si="56"/>
        <v>1255418.1818181819</v>
      </c>
      <c r="AK92" s="38" t="e">
        <f t="shared" si="57"/>
        <v>#REF!</v>
      </c>
      <c r="AL92" s="85" t="e">
        <f t="shared" si="71"/>
        <v>#REF!</v>
      </c>
    </row>
    <row r="93" spans="1:38" s="40" customFormat="1" ht="15">
      <c r="A93" s="15" t="s">
        <v>28</v>
      </c>
      <c r="B93" s="12" t="s">
        <v>30</v>
      </c>
      <c r="C93" s="12">
        <v>13.5</v>
      </c>
      <c r="D93" s="12" t="s">
        <v>116</v>
      </c>
      <c r="E93" s="41">
        <v>41873</v>
      </c>
      <c r="F93" s="42">
        <v>84950</v>
      </c>
      <c r="G93" s="41">
        <f t="shared" si="44"/>
        <v>2457</v>
      </c>
      <c r="H93" s="41">
        <f t="shared" si="45"/>
        <v>45462.11428571429</v>
      </c>
      <c r="I93" s="41">
        <f t="shared" si="76"/>
        <v>132869.11428571428</v>
      </c>
      <c r="J93" s="38">
        <f t="shared" si="72"/>
        <v>12082.5</v>
      </c>
      <c r="K93" s="38">
        <f t="shared" si="75"/>
        <v>0</v>
      </c>
      <c r="L93" s="38">
        <f t="shared" si="73"/>
        <v>14539.5</v>
      </c>
      <c r="M93" s="52">
        <f t="shared" si="58"/>
        <v>87335.11428571428</v>
      </c>
      <c r="N93" s="52">
        <f t="shared" si="59"/>
        <v>30994.5</v>
      </c>
      <c r="O93" s="38">
        <f t="shared" si="60"/>
        <v>2227.5</v>
      </c>
      <c r="P93" s="38" t="e">
        <f t="shared" si="61"/>
        <v>#REF!</v>
      </c>
      <c r="Q93" s="85" t="e">
        <f t="shared" si="74"/>
        <v>#REF!</v>
      </c>
      <c r="R93" s="38">
        <f t="shared" si="47"/>
        <v>2227.5</v>
      </c>
      <c r="S93" s="38" t="e">
        <f t="shared" si="48"/>
        <v>#REF!</v>
      </c>
      <c r="T93" s="85" t="e">
        <f t="shared" si="62"/>
        <v>#REF!</v>
      </c>
      <c r="U93" s="38">
        <f t="shared" si="49"/>
        <v>2227.5</v>
      </c>
      <c r="V93" s="38" t="e">
        <f t="shared" si="50"/>
        <v>#REF!</v>
      </c>
      <c r="W93" s="85" t="e">
        <f t="shared" si="63"/>
        <v>#REF!</v>
      </c>
      <c r="X93" s="38">
        <f t="shared" si="51"/>
        <v>2227.5</v>
      </c>
      <c r="Y93" s="38" t="e">
        <f t="shared" si="52"/>
        <v>#REF!</v>
      </c>
      <c r="Z93" s="85" t="e">
        <f t="shared" si="64"/>
        <v>#REF!</v>
      </c>
      <c r="AA93" s="38">
        <f t="shared" si="53"/>
        <v>3064.5</v>
      </c>
      <c r="AB93" s="38" t="e">
        <f t="shared" si="54"/>
        <v>#REF!</v>
      </c>
      <c r="AC93" s="85" t="e">
        <f t="shared" si="65"/>
        <v>#REF!</v>
      </c>
      <c r="AD93" s="38">
        <f t="shared" si="66"/>
        <v>3064.5</v>
      </c>
      <c r="AE93" s="38" t="e">
        <f t="shared" si="67"/>
        <v>#REF!</v>
      </c>
      <c r="AF93" s="85" t="e">
        <f t="shared" si="68"/>
        <v>#REF!</v>
      </c>
      <c r="AG93" s="38">
        <f t="shared" si="69"/>
        <v>3064.5</v>
      </c>
      <c r="AH93" s="38" t="e">
        <f t="shared" si="55"/>
        <v>#REF!</v>
      </c>
      <c r="AI93" s="85" t="e">
        <f t="shared" si="70"/>
        <v>#REF!</v>
      </c>
      <c r="AJ93" s="38">
        <f t="shared" si="56"/>
        <v>3064.5</v>
      </c>
      <c r="AK93" s="38" t="e">
        <f t="shared" si="57"/>
        <v>#REF!</v>
      </c>
      <c r="AL93" s="85" t="e">
        <f t="shared" si="71"/>
        <v>#REF!</v>
      </c>
    </row>
    <row r="94" spans="1:38" s="40" customFormat="1" ht="15">
      <c r="A94" s="15" t="s">
        <v>131</v>
      </c>
      <c r="B94" s="12" t="s">
        <v>30</v>
      </c>
      <c r="C94" s="12">
        <v>1.1</v>
      </c>
      <c r="D94" s="12" t="s">
        <v>116</v>
      </c>
      <c r="E94" s="41"/>
      <c r="F94" s="42">
        <v>331298</v>
      </c>
      <c r="G94" s="41">
        <f t="shared" si="44"/>
        <v>200.20000000000002</v>
      </c>
      <c r="H94" s="41">
        <f t="shared" si="45"/>
        <v>0</v>
      </c>
      <c r="I94" s="41">
        <f t="shared" si="76"/>
        <v>331498.2</v>
      </c>
      <c r="J94" s="38">
        <f t="shared" si="72"/>
        <v>984.5000000000001</v>
      </c>
      <c r="K94" s="38">
        <f t="shared" si="75"/>
        <v>0</v>
      </c>
      <c r="L94" s="38">
        <f t="shared" si="73"/>
        <v>1184.7</v>
      </c>
      <c r="M94" s="52">
        <f t="shared" si="58"/>
        <v>0</v>
      </c>
      <c r="N94" s="52">
        <f t="shared" si="59"/>
        <v>330313.5</v>
      </c>
      <c r="O94" s="38">
        <f t="shared" si="60"/>
        <v>181.50000000000003</v>
      </c>
      <c r="P94" s="38" t="e">
        <f t="shared" si="61"/>
        <v>#REF!</v>
      </c>
      <c r="Q94" s="85" t="e">
        <f t="shared" si="74"/>
        <v>#REF!</v>
      </c>
      <c r="R94" s="38">
        <f t="shared" si="47"/>
        <v>181.50000000000003</v>
      </c>
      <c r="S94" s="38" t="e">
        <f t="shared" si="48"/>
        <v>#REF!</v>
      </c>
      <c r="T94" s="85" t="e">
        <f t="shared" si="62"/>
        <v>#REF!</v>
      </c>
      <c r="U94" s="38">
        <f t="shared" si="49"/>
        <v>181.50000000000003</v>
      </c>
      <c r="V94" s="38" t="e">
        <f t="shared" si="50"/>
        <v>#REF!</v>
      </c>
      <c r="W94" s="85" t="e">
        <f t="shared" si="63"/>
        <v>#REF!</v>
      </c>
      <c r="X94" s="38">
        <f t="shared" si="51"/>
        <v>181.50000000000003</v>
      </c>
      <c r="Y94" s="38" t="e">
        <f t="shared" si="52"/>
        <v>#REF!</v>
      </c>
      <c r="Z94" s="85" t="e">
        <f t="shared" si="64"/>
        <v>#REF!</v>
      </c>
      <c r="AA94" s="38">
        <f t="shared" si="53"/>
        <v>249.70000000000002</v>
      </c>
      <c r="AB94" s="38" t="e">
        <f t="shared" si="54"/>
        <v>#REF!</v>
      </c>
      <c r="AC94" s="85" t="e">
        <f t="shared" si="65"/>
        <v>#REF!</v>
      </c>
      <c r="AD94" s="38">
        <f t="shared" si="66"/>
        <v>249.70000000000002</v>
      </c>
      <c r="AE94" s="38" t="e">
        <f t="shared" si="67"/>
        <v>#REF!</v>
      </c>
      <c r="AF94" s="85" t="e">
        <f t="shared" si="68"/>
        <v>#REF!</v>
      </c>
      <c r="AG94" s="38">
        <f t="shared" si="69"/>
        <v>249.70000000000002</v>
      </c>
      <c r="AH94" s="38" t="e">
        <f t="shared" si="55"/>
        <v>#REF!</v>
      </c>
      <c r="AI94" s="85" t="e">
        <f t="shared" si="70"/>
        <v>#REF!</v>
      </c>
      <c r="AJ94" s="38">
        <f t="shared" si="56"/>
        <v>249.70000000000002</v>
      </c>
      <c r="AK94" s="38" t="e">
        <f t="shared" si="57"/>
        <v>#REF!</v>
      </c>
      <c r="AL94" s="85" t="e">
        <f t="shared" si="71"/>
        <v>#REF!</v>
      </c>
    </row>
    <row r="95" spans="1:38" s="40" customFormat="1" ht="15">
      <c r="A95" s="15" t="s">
        <v>94</v>
      </c>
      <c r="B95" s="12" t="s">
        <v>30</v>
      </c>
      <c r="C95" s="12">
        <v>198</v>
      </c>
      <c r="D95" s="12" t="s">
        <v>116</v>
      </c>
      <c r="E95" s="41">
        <v>140546</v>
      </c>
      <c r="F95" s="42">
        <v>1552295</v>
      </c>
      <c r="G95" s="41">
        <f t="shared" si="44"/>
        <v>36036</v>
      </c>
      <c r="H95" s="41">
        <f t="shared" si="45"/>
        <v>152592.80000000002</v>
      </c>
      <c r="I95" s="41">
        <f t="shared" si="76"/>
        <v>1740923.8</v>
      </c>
      <c r="J95" s="38">
        <f t="shared" si="72"/>
        <v>177210</v>
      </c>
      <c r="K95" s="38">
        <f t="shared" si="75"/>
        <v>0</v>
      </c>
      <c r="L95" s="38">
        <f t="shared" si="73"/>
        <v>213246</v>
      </c>
      <c r="M95" s="52">
        <f t="shared" si="58"/>
        <v>293138.80000000005</v>
      </c>
      <c r="N95" s="52">
        <f t="shared" si="59"/>
        <v>1234539</v>
      </c>
      <c r="O95" s="38">
        <f t="shared" si="60"/>
        <v>32670</v>
      </c>
      <c r="P95" s="38" t="e">
        <f t="shared" si="61"/>
        <v>#REF!</v>
      </c>
      <c r="Q95" s="85" t="e">
        <f t="shared" si="74"/>
        <v>#REF!</v>
      </c>
      <c r="R95" s="38">
        <f t="shared" si="47"/>
        <v>32670</v>
      </c>
      <c r="S95" s="38" t="e">
        <f t="shared" si="48"/>
        <v>#REF!</v>
      </c>
      <c r="T95" s="85" t="e">
        <f t="shared" si="62"/>
        <v>#REF!</v>
      </c>
      <c r="U95" s="38">
        <f t="shared" si="49"/>
        <v>32670</v>
      </c>
      <c r="V95" s="38" t="e">
        <f t="shared" si="50"/>
        <v>#REF!</v>
      </c>
      <c r="W95" s="85" t="e">
        <f t="shared" si="63"/>
        <v>#REF!</v>
      </c>
      <c r="X95" s="38">
        <f t="shared" si="51"/>
        <v>32670</v>
      </c>
      <c r="Y95" s="38" t="e">
        <f t="shared" si="52"/>
        <v>#REF!</v>
      </c>
      <c r="Z95" s="85" t="e">
        <f t="shared" si="64"/>
        <v>#REF!</v>
      </c>
      <c r="AA95" s="38">
        <f t="shared" si="53"/>
        <v>44946</v>
      </c>
      <c r="AB95" s="38" t="e">
        <f t="shared" si="54"/>
        <v>#REF!</v>
      </c>
      <c r="AC95" s="85" t="e">
        <f t="shared" si="65"/>
        <v>#REF!</v>
      </c>
      <c r="AD95" s="38">
        <f t="shared" si="66"/>
        <v>44946</v>
      </c>
      <c r="AE95" s="38" t="e">
        <f t="shared" si="67"/>
        <v>#REF!</v>
      </c>
      <c r="AF95" s="85" t="e">
        <f t="shared" si="68"/>
        <v>#REF!</v>
      </c>
      <c r="AG95" s="38">
        <f t="shared" si="69"/>
        <v>44946</v>
      </c>
      <c r="AH95" s="38" t="e">
        <f t="shared" si="55"/>
        <v>#REF!</v>
      </c>
      <c r="AI95" s="85" t="e">
        <f t="shared" si="70"/>
        <v>#REF!</v>
      </c>
      <c r="AJ95" s="38">
        <f t="shared" si="56"/>
        <v>44946</v>
      </c>
      <c r="AK95" s="38" t="e">
        <f t="shared" si="57"/>
        <v>#REF!</v>
      </c>
      <c r="AL95" s="85" t="e">
        <f t="shared" si="71"/>
        <v>#REF!</v>
      </c>
    </row>
    <row r="96" spans="1:38" s="40" customFormat="1" ht="15">
      <c r="A96" s="15" t="s">
        <v>95</v>
      </c>
      <c r="B96" s="12" t="s">
        <v>30</v>
      </c>
      <c r="C96" s="12">
        <f>+C85</f>
        <v>21</v>
      </c>
      <c r="D96" s="12" t="s">
        <v>116</v>
      </c>
      <c r="E96" s="41">
        <f>+E85</f>
        <v>41873</v>
      </c>
      <c r="F96" s="42">
        <f>+F85</f>
        <v>139185</v>
      </c>
      <c r="G96" s="41">
        <f t="shared" si="44"/>
        <v>3822</v>
      </c>
      <c r="H96" s="41">
        <f t="shared" si="45"/>
        <v>45462.11428571429</v>
      </c>
      <c r="I96" s="41">
        <f t="shared" si="76"/>
        <v>188469.11428571428</v>
      </c>
      <c r="J96" s="38">
        <f t="shared" si="72"/>
        <v>18795</v>
      </c>
      <c r="K96" s="38">
        <f t="shared" si="75"/>
        <v>0</v>
      </c>
      <c r="L96" s="38">
        <f t="shared" si="73"/>
        <v>22617</v>
      </c>
      <c r="M96" s="52">
        <f t="shared" si="58"/>
        <v>87335.11428571428</v>
      </c>
      <c r="N96" s="52">
        <f t="shared" si="59"/>
        <v>78517</v>
      </c>
      <c r="O96" s="38">
        <f t="shared" si="60"/>
        <v>3465</v>
      </c>
      <c r="P96" s="38" t="e">
        <f t="shared" si="61"/>
        <v>#REF!</v>
      </c>
      <c r="Q96" s="85" t="e">
        <f t="shared" si="74"/>
        <v>#REF!</v>
      </c>
      <c r="R96" s="38">
        <f t="shared" si="47"/>
        <v>3465</v>
      </c>
      <c r="S96" s="38" t="e">
        <f t="shared" si="48"/>
        <v>#REF!</v>
      </c>
      <c r="T96" s="85" t="e">
        <f t="shared" si="62"/>
        <v>#REF!</v>
      </c>
      <c r="U96" s="38">
        <f t="shared" si="49"/>
        <v>3465</v>
      </c>
      <c r="V96" s="38" t="e">
        <f t="shared" si="50"/>
        <v>#REF!</v>
      </c>
      <c r="W96" s="85" t="e">
        <f t="shared" si="63"/>
        <v>#REF!</v>
      </c>
      <c r="X96" s="38">
        <f t="shared" si="51"/>
        <v>3465</v>
      </c>
      <c r="Y96" s="38" t="e">
        <f t="shared" si="52"/>
        <v>#REF!</v>
      </c>
      <c r="Z96" s="85" t="e">
        <f t="shared" si="64"/>
        <v>#REF!</v>
      </c>
      <c r="AA96" s="38">
        <f t="shared" si="53"/>
        <v>4767</v>
      </c>
      <c r="AB96" s="38" t="e">
        <f t="shared" si="54"/>
        <v>#REF!</v>
      </c>
      <c r="AC96" s="85" t="e">
        <f t="shared" si="65"/>
        <v>#REF!</v>
      </c>
      <c r="AD96" s="38">
        <f t="shared" si="66"/>
        <v>4767</v>
      </c>
      <c r="AE96" s="38" t="e">
        <f t="shared" si="67"/>
        <v>#REF!</v>
      </c>
      <c r="AF96" s="85" t="e">
        <f t="shared" si="68"/>
        <v>#REF!</v>
      </c>
      <c r="AG96" s="38">
        <f t="shared" si="69"/>
        <v>4767</v>
      </c>
      <c r="AH96" s="38" t="e">
        <f t="shared" si="55"/>
        <v>#REF!</v>
      </c>
      <c r="AI96" s="85" t="e">
        <f t="shared" si="70"/>
        <v>#REF!</v>
      </c>
      <c r="AJ96" s="38">
        <f t="shared" si="56"/>
        <v>4767</v>
      </c>
      <c r="AK96" s="38" t="e">
        <f t="shared" si="57"/>
        <v>#REF!</v>
      </c>
      <c r="AL96" s="85" t="e">
        <f t="shared" si="71"/>
        <v>#REF!</v>
      </c>
    </row>
    <row r="97" spans="1:38" s="40" customFormat="1" ht="15">
      <c r="A97" s="15" t="s">
        <v>96</v>
      </c>
      <c r="B97" s="12" t="s">
        <v>30</v>
      </c>
      <c r="C97" s="45">
        <v>52.8</v>
      </c>
      <c r="D97" s="12" t="s">
        <v>115</v>
      </c>
      <c r="E97" s="41">
        <v>112242</v>
      </c>
      <c r="F97" s="42">
        <v>1923413</v>
      </c>
      <c r="G97" s="41">
        <f>IF(D97="diezel",C97*$E$9,IF(D97="x¨ng",C97*$E$6,IF(D97="kwh",C97*$E$7,C97*$E$8)))</f>
        <v>268967.99999999994</v>
      </c>
      <c r="H97" s="41">
        <f>+E97*$E$10</f>
        <v>121862.74285714288</v>
      </c>
      <c r="I97" s="41">
        <f>SUM(F97:H97)</f>
        <v>2314243.742857143</v>
      </c>
      <c r="J97" s="38">
        <f t="shared" si="72"/>
        <v>439032</v>
      </c>
      <c r="K97" s="38">
        <f t="shared" si="75"/>
        <v>707999.9999999999</v>
      </c>
      <c r="L97" s="38">
        <f t="shared" si="73"/>
        <v>0</v>
      </c>
      <c r="M97" s="52">
        <f t="shared" si="58"/>
        <v>234104.74285714288</v>
      </c>
      <c r="N97" s="52">
        <f t="shared" si="59"/>
        <v>1372139</v>
      </c>
      <c r="O97" s="38">
        <f t="shared" si="60"/>
        <v>304799.99999999994</v>
      </c>
      <c r="P97" s="38" t="e">
        <f t="shared" si="61"/>
        <v>#REF!</v>
      </c>
      <c r="Q97" s="85" t="e">
        <f t="shared" si="74"/>
        <v>#REF!</v>
      </c>
      <c r="R97" s="38">
        <f t="shared" si="47"/>
        <v>290400</v>
      </c>
      <c r="S97" s="38" t="e">
        <f t="shared" si="48"/>
        <v>#REF!</v>
      </c>
      <c r="T97" s="85" t="e">
        <f t="shared" si="62"/>
        <v>#REF!</v>
      </c>
      <c r="U97" s="38">
        <f t="shared" si="49"/>
        <v>290400</v>
      </c>
      <c r="V97" s="38" t="e">
        <f t="shared" si="50"/>
        <v>#REF!</v>
      </c>
      <c r="W97" s="85" t="e">
        <f t="shared" si="63"/>
        <v>#REF!</v>
      </c>
      <c r="X97" s="38">
        <f t="shared" si="51"/>
        <v>271199.99999999994</v>
      </c>
      <c r="Y97" s="38" t="e">
        <f t="shared" si="52"/>
        <v>#REF!</v>
      </c>
      <c r="Z97" s="85" t="e">
        <f t="shared" si="64"/>
        <v>#REF!</v>
      </c>
      <c r="AA97" s="38">
        <f t="shared" si="53"/>
        <v>271199.99999999994</v>
      </c>
      <c r="AB97" s="38" t="e">
        <f t="shared" si="54"/>
        <v>#REF!</v>
      </c>
      <c r="AC97" s="85" t="e">
        <f t="shared" si="65"/>
        <v>#REF!</v>
      </c>
      <c r="AD97" s="38">
        <f t="shared" si="66"/>
        <v>319199.99999999994</v>
      </c>
      <c r="AE97" s="38" t="e">
        <f t="shared" si="67"/>
        <v>#REF!</v>
      </c>
      <c r="AF97" s="85" t="e">
        <f t="shared" si="68"/>
        <v>#REF!</v>
      </c>
      <c r="AG97" s="38">
        <f t="shared" si="69"/>
        <v>343200</v>
      </c>
      <c r="AH97" s="38" t="e">
        <f t="shared" si="55"/>
        <v>#REF!</v>
      </c>
      <c r="AI97" s="85" t="e">
        <f t="shared" si="70"/>
        <v>#REF!</v>
      </c>
      <c r="AJ97" s="38">
        <f t="shared" si="56"/>
        <v>328800</v>
      </c>
      <c r="AK97" s="38" t="e">
        <f t="shared" si="57"/>
        <v>#REF!</v>
      </c>
      <c r="AL97" s="85" t="e">
        <f t="shared" si="71"/>
        <v>#REF!</v>
      </c>
    </row>
    <row r="98" spans="1:38" s="40" customFormat="1" ht="15">
      <c r="A98" s="15" t="s">
        <v>97</v>
      </c>
      <c r="B98" s="12" t="s">
        <v>30</v>
      </c>
      <c r="C98" s="12">
        <v>12.6</v>
      </c>
      <c r="D98" s="12" t="s">
        <v>116</v>
      </c>
      <c r="E98" s="41">
        <v>41873</v>
      </c>
      <c r="F98" s="42">
        <v>57000</v>
      </c>
      <c r="G98" s="41">
        <f t="shared" si="44"/>
        <v>2293.2</v>
      </c>
      <c r="H98" s="41">
        <f t="shared" si="45"/>
        <v>45462.11428571429</v>
      </c>
      <c r="I98" s="41">
        <f t="shared" si="76"/>
        <v>104755.3142857143</v>
      </c>
      <c r="J98" s="38">
        <f t="shared" si="72"/>
        <v>11277</v>
      </c>
      <c r="K98" s="38">
        <f t="shared" si="75"/>
        <v>0</v>
      </c>
      <c r="L98" s="38">
        <f t="shared" si="73"/>
        <v>13570.199999999999</v>
      </c>
      <c r="M98" s="52">
        <f t="shared" si="58"/>
        <v>87335.11428571428</v>
      </c>
      <c r="N98" s="52">
        <f t="shared" si="59"/>
        <v>3850.0000000000146</v>
      </c>
      <c r="O98" s="38">
        <f t="shared" si="60"/>
        <v>2079</v>
      </c>
      <c r="P98" s="38" t="e">
        <f t="shared" si="61"/>
        <v>#REF!</v>
      </c>
      <c r="Q98" s="85" t="e">
        <f t="shared" si="74"/>
        <v>#REF!</v>
      </c>
      <c r="R98" s="38">
        <f t="shared" si="47"/>
        <v>2079</v>
      </c>
      <c r="S98" s="38" t="e">
        <f t="shared" si="48"/>
        <v>#REF!</v>
      </c>
      <c r="T98" s="85" t="e">
        <f t="shared" si="62"/>
        <v>#REF!</v>
      </c>
      <c r="U98" s="38">
        <f t="shared" si="49"/>
        <v>2079</v>
      </c>
      <c r="V98" s="38" t="e">
        <f t="shared" si="50"/>
        <v>#REF!</v>
      </c>
      <c r="W98" s="85" t="e">
        <f t="shared" si="63"/>
        <v>#REF!</v>
      </c>
      <c r="X98" s="38">
        <f t="shared" si="51"/>
        <v>2079</v>
      </c>
      <c r="Y98" s="38" t="e">
        <f t="shared" si="52"/>
        <v>#REF!</v>
      </c>
      <c r="Z98" s="85" t="e">
        <f t="shared" si="64"/>
        <v>#REF!</v>
      </c>
      <c r="AA98" s="38">
        <f t="shared" si="53"/>
        <v>2860.2</v>
      </c>
      <c r="AB98" s="38" t="e">
        <f t="shared" si="54"/>
        <v>#REF!</v>
      </c>
      <c r="AC98" s="85" t="e">
        <f t="shared" si="65"/>
        <v>#REF!</v>
      </c>
      <c r="AD98" s="38">
        <f t="shared" si="66"/>
        <v>2860.2</v>
      </c>
      <c r="AE98" s="38" t="e">
        <f t="shared" si="67"/>
        <v>#REF!</v>
      </c>
      <c r="AF98" s="85" t="e">
        <f t="shared" si="68"/>
        <v>#REF!</v>
      </c>
      <c r="AG98" s="38">
        <f t="shared" si="69"/>
        <v>2860.2</v>
      </c>
      <c r="AH98" s="38" t="e">
        <f t="shared" si="55"/>
        <v>#REF!</v>
      </c>
      <c r="AI98" s="85" t="e">
        <f t="shared" si="70"/>
        <v>#REF!</v>
      </c>
      <c r="AJ98" s="38">
        <f t="shared" si="56"/>
        <v>2860.2</v>
      </c>
      <c r="AK98" s="38" t="e">
        <f t="shared" si="57"/>
        <v>#REF!</v>
      </c>
      <c r="AL98" s="85" t="e">
        <f t="shared" si="71"/>
        <v>#REF!</v>
      </c>
    </row>
    <row r="99" spans="1:38" s="40" customFormat="1" ht="15">
      <c r="A99" s="16" t="s">
        <v>15</v>
      </c>
      <c r="B99" s="12" t="s">
        <v>30</v>
      </c>
      <c r="C99" s="12">
        <v>63</v>
      </c>
      <c r="D99" s="12" t="s">
        <v>115</v>
      </c>
      <c r="E99" s="41">
        <v>98673</v>
      </c>
      <c r="F99" s="42">
        <v>2655710</v>
      </c>
      <c r="G99" s="41">
        <f t="shared" si="44"/>
        <v>320927.72727272724</v>
      </c>
      <c r="H99" s="41">
        <f t="shared" si="45"/>
        <v>107130.68571428573</v>
      </c>
      <c r="I99" s="41">
        <f t="shared" si="76"/>
        <v>3083768.412987013</v>
      </c>
      <c r="J99" s="38">
        <f t="shared" si="72"/>
        <v>523845</v>
      </c>
      <c r="K99" s="38">
        <f t="shared" si="75"/>
        <v>844772.7272727272</v>
      </c>
      <c r="L99" s="38">
        <f t="shared" si="73"/>
        <v>0</v>
      </c>
      <c r="M99" s="52">
        <f t="shared" si="58"/>
        <v>205803.68571428573</v>
      </c>
      <c r="N99" s="52">
        <f t="shared" si="59"/>
        <v>2033192</v>
      </c>
      <c r="O99" s="38">
        <f t="shared" si="60"/>
        <v>363681.8181818181</v>
      </c>
      <c r="P99" s="38" t="e">
        <f t="shared" si="61"/>
        <v>#REF!</v>
      </c>
      <c r="Q99" s="85" t="e">
        <f t="shared" si="74"/>
        <v>#REF!</v>
      </c>
      <c r="R99" s="38">
        <f t="shared" si="47"/>
        <v>346500</v>
      </c>
      <c r="S99" s="38" t="e">
        <f t="shared" si="48"/>
        <v>#REF!</v>
      </c>
      <c r="T99" s="85" t="e">
        <f t="shared" si="62"/>
        <v>#REF!</v>
      </c>
      <c r="U99" s="38">
        <f t="shared" si="49"/>
        <v>346500</v>
      </c>
      <c r="V99" s="38" t="e">
        <f t="shared" si="50"/>
        <v>#REF!</v>
      </c>
      <c r="W99" s="85" t="e">
        <f t="shared" si="63"/>
        <v>#REF!</v>
      </c>
      <c r="X99" s="38">
        <f t="shared" si="51"/>
        <v>323590.90909090906</v>
      </c>
      <c r="Y99" s="38" t="e">
        <f t="shared" si="52"/>
        <v>#REF!</v>
      </c>
      <c r="Z99" s="85" t="e">
        <f t="shared" si="64"/>
        <v>#REF!</v>
      </c>
      <c r="AA99" s="38">
        <f t="shared" si="53"/>
        <v>323590.90909090906</v>
      </c>
      <c r="AB99" s="38" t="e">
        <f t="shared" si="54"/>
        <v>#REF!</v>
      </c>
      <c r="AC99" s="85" t="e">
        <f t="shared" si="65"/>
        <v>#REF!</v>
      </c>
      <c r="AD99" s="38">
        <f t="shared" si="66"/>
        <v>380863.6363636363</v>
      </c>
      <c r="AE99" s="38" t="e">
        <f t="shared" si="67"/>
        <v>#REF!</v>
      </c>
      <c r="AF99" s="85" t="e">
        <f t="shared" si="68"/>
        <v>#REF!</v>
      </c>
      <c r="AG99" s="38">
        <f t="shared" si="69"/>
        <v>409500</v>
      </c>
      <c r="AH99" s="38" t="e">
        <f t="shared" si="55"/>
        <v>#REF!</v>
      </c>
      <c r="AI99" s="85" t="e">
        <f t="shared" si="70"/>
        <v>#REF!</v>
      </c>
      <c r="AJ99" s="38">
        <f t="shared" si="56"/>
        <v>392318.1818181819</v>
      </c>
      <c r="AK99" s="38" t="e">
        <f t="shared" si="57"/>
        <v>#REF!</v>
      </c>
      <c r="AL99" s="85" t="e">
        <f t="shared" si="71"/>
        <v>#REF!</v>
      </c>
    </row>
    <row r="100" spans="1:38" s="40" customFormat="1" ht="15">
      <c r="A100" s="16" t="s">
        <v>98</v>
      </c>
      <c r="B100" s="12" t="s">
        <v>30</v>
      </c>
      <c r="C100" s="12">
        <v>26.4</v>
      </c>
      <c r="D100" s="12" t="s">
        <v>115</v>
      </c>
      <c r="E100" s="41">
        <v>48658</v>
      </c>
      <c r="F100" s="42">
        <v>478875</v>
      </c>
      <c r="G100" s="41">
        <f t="shared" si="44"/>
        <v>134483.99999999997</v>
      </c>
      <c r="H100" s="41">
        <f t="shared" si="45"/>
        <v>52828.68571428572</v>
      </c>
      <c r="I100" s="41">
        <f t="shared" si="76"/>
        <v>666187.6857142857</v>
      </c>
      <c r="J100" s="38">
        <f t="shared" si="72"/>
        <v>219516</v>
      </c>
      <c r="K100" s="38">
        <f t="shared" si="75"/>
        <v>353999.99999999994</v>
      </c>
      <c r="L100" s="38">
        <f t="shared" si="73"/>
        <v>0</v>
      </c>
      <c r="M100" s="52">
        <f t="shared" si="58"/>
        <v>101486.68571428572</v>
      </c>
      <c r="N100" s="52">
        <f t="shared" si="59"/>
        <v>210701.00000000006</v>
      </c>
      <c r="O100" s="38">
        <f t="shared" si="60"/>
        <v>152399.99999999997</v>
      </c>
      <c r="P100" s="38" t="e">
        <f t="shared" si="61"/>
        <v>#REF!</v>
      </c>
      <c r="Q100" s="85" t="e">
        <f t="shared" si="74"/>
        <v>#REF!</v>
      </c>
      <c r="R100" s="38">
        <f t="shared" si="47"/>
        <v>145200</v>
      </c>
      <c r="S100" s="38" t="e">
        <f t="shared" si="48"/>
        <v>#REF!</v>
      </c>
      <c r="T100" s="85" t="e">
        <f t="shared" si="62"/>
        <v>#REF!</v>
      </c>
      <c r="U100" s="38">
        <f t="shared" si="49"/>
        <v>145200</v>
      </c>
      <c r="V100" s="38" t="e">
        <f t="shared" si="50"/>
        <v>#REF!</v>
      </c>
      <c r="W100" s="85" t="e">
        <f t="shared" si="63"/>
        <v>#REF!</v>
      </c>
      <c r="X100" s="38">
        <f t="shared" si="51"/>
        <v>135599.99999999997</v>
      </c>
      <c r="Y100" s="38" t="e">
        <f t="shared" si="52"/>
        <v>#REF!</v>
      </c>
      <c r="Z100" s="85" t="e">
        <f t="shared" si="64"/>
        <v>#REF!</v>
      </c>
      <c r="AA100" s="38">
        <f t="shared" si="53"/>
        <v>135599.99999999997</v>
      </c>
      <c r="AB100" s="38" t="e">
        <f t="shared" si="54"/>
        <v>#REF!</v>
      </c>
      <c r="AC100" s="85" t="e">
        <f t="shared" si="65"/>
        <v>#REF!</v>
      </c>
      <c r="AD100" s="38">
        <f t="shared" si="66"/>
        <v>159599.99999999997</v>
      </c>
      <c r="AE100" s="38" t="e">
        <f t="shared" si="67"/>
        <v>#REF!</v>
      </c>
      <c r="AF100" s="85" t="e">
        <f t="shared" si="68"/>
        <v>#REF!</v>
      </c>
      <c r="AG100" s="38">
        <f t="shared" si="69"/>
        <v>171600</v>
      </c>
      <c r="AH100" s="38" t="e">
        <f t="shared" si="55"/>
        <v>#REF!</v>
      </c>
      <c r="AI100" s="85" t="e">
        <f t="shared" si="70"/>
        <v>#REF!</v>
      </c>
      <c r="AJ100" s="38">
        <f t="shared" si="56"/>
        <v>164400</v>
      </c>
      <c r="AK100" s="38" t="e">
        <f t="shared" si="57"/>
        <v>#REF!</v>
      </c>
      <c r="AL100" s="85" t="e">
        <f t="shared" si="71"/>
        <v>#REF!</v>
      </c>
    </row>
    <row r="101" spans="1:38" s="40" customFormat="1" ht="15">
      <c r="A101" s="16" t="s">
        <v>29</v>
      </c>
      <c r="B101" s="12" t="s">
        <v>30</v>
      </c>
      <c r="C101" s="12"/>
      <c r="D101" s="12"/>
      <c r="E101" s="41">
        <v>48658</v>
      </c>
      <c r="F101" s="42">
        <v>55802</v>
      </c>
      <c r="G101" s="41">
        <f t="shared" si="44"/>
        <v>0</v>
      </c>
      <c r="H101" s="41">
        <f t="shared" si="45"/>
        <v>52828.68571428572</v>
      </c>
      <c r="I101" s="41">
        <f t="shared" si="76"/>
        <v>108630.68571428572</v>
      </c>
      <c r="J101" s="38">
        <f t="shared" si="72"/>
        <v>0</v>
      </c>
      <c r="K101" s="38">
        <f t="shared" si="75"/>
        <v>0</v>
      </c>
      <c r="L101" s="38">
        <f t="shared" si="73"/>
        <v>0</v>
      </c>
      <c r="M101" s="52">
        <f t="shared" si="58"/>
        <v>101486.68571428572</v>
      </c>
      <c r="N101" s="52">
        <f t="shared" si="59"/>
        <v>7144</v>
      </c>
      <c r="O101" s="38">
        <f t="shared" si="60"/>
        <v>0</v>
      </c>
      <c r="P101" s="38" t="e">
        <f t="shared" si="61"/>
        <v>#REF!</v>
      </c>
      <c r="Q101" s="85" t="e">
        <f t="shared" si="74"/>
        <v>#REF!</v>
      </c>
      <c r="R101" s="38">
        <f t="shared" si="47"/>
        <v>0</v>
      </c>
      <c r="S101" s="38" t="e">
        <f t="shared" si="48"/>
        <v>#REF!</v>
      </c>
      <c r="T101" s="85" t="e">
        <f t="shared" si="62"/>
        <v>#REF!</v>
      </c>
      <c r="U101" s="38">
        <f t="shared" si="49"/>
        <v>0</v>
      </c>
      <c r="V101" s="38" t="e">
        <f t="shared" si="50"/>
        <v>#REF!</v>
      </c>
      <c r="W101" s="85" t="e">
        <f t="shared" si="63"/>
        <v>#REF!</v>
      </c>
      <c r="X101" s="38">
        <f t="shared" si="51"/>
        <v>0</v>
      </c>
      <c r="Y101" s="38" t="e">
        <f t="shared" si="52"/>
        <v>#REF!</v>
      </c>
      <c r="Z101" s="85" t="e">
        <f t="shared" si="64"/>
        <v>#REF!</v>
      </c>
      <c r="AA101" s="38">
        <f t="shared" si="53"/>
        <v>0</v>
      </c>
      <c r="AB101" s="38" t="e">
        <f t="shared" si="54"/>
        <v>#REF!</v>
      </c>
      <c r="AC101" s="85" t="e">
        <f t="shared" si="65"/>
        <v>#REF!</v>
      </c>
      <c r="AD101" s="38">
        <f t="shared" si="66"/>
        <v>0</v>
      </c>
      <c r="AE101" s="38" t="e">
        <f t="shared" si="67"/>
        <v>#REF!</v>
      </c>
      <c r="AF101" s="85" t="e">
        <f t="shared" si="68"/>
        <v>#REF!</v>
      </c>
      <c r="AG101" s="38">
        <f t="shared" si="69"/>
        <v>0</v>
      </c>
      <c r="AH101" s="38" t="e">
        <f t="shared" si="55"/>
        <v>#REF!</v>
      </c>
      <c r="AI101" s="85" t="e">
        <f t="shared" si="70"/>
        <v>#REF!</v>
      </c>
      <c r="AJ101" s="38">
        <f t="shared" si="56"/>
        <v>0</v>
      </c>
      <c r="AK101" s="38" t="e">
        <f t="shared" si="57"/>
        <v>#REF!</v>
      </c>
      <c r="AL101" s="85" t="e">
        <f t="shared" si="71"/>
        <v>#REF!</v>
      </c>
    </row>
    <row r="102" spans="1:38" s="40" customFormat="1" ht="15">
      <c r="A102" s="16" t="s">
        <v>99</v>
      </c>
      <c r="B102" s="12" t="s">
        <v>30</v>
      </c>
      <c r="C102" s="12">
        <v>57</v>
      </c>
      <c r="D102" s="12" t="s">
        <v>115</v>
      </c>
      <c r="E102" s="41">
        <v>106306</v>
      </c>
      <c r="F102" s="42">
        <v>1416597</v>
      </c>
      <c r="G102" s="41">
        <f t="shared" si="44"/>
        <v>290363.18181818177</v>
      </c>
      <c r="H102" s="41">
        <f t="shared" si="45"/>
        <v>115417.94285714287</v>
      </c>
      <c r="I102" s="41">
        <f t="shared" si="76"/>
        <v>1822378.1246753244</v>
      </c>
      <c r="J102" s="38">
        <f t="shared" si="72"/>
        <v>473955</v>
      </c>
      <c r="K102" s="38">
        <f t="shared" si="75"/>
        <v>764318.1818181818</v>
      </c>
      <c r="L102" s="38">
        <f t="shared" si="73"/>
        <v>0</v>
      </c>
      <c r="M102" s="52">
        <f t="shared" si="58"/>
        <v>221723.9428571429</v>
      </c>
      <c r="N102" s="52">
        <f t="shared" si="59"/>
        <v>836335.9999999998</v>
      </c>
      <c r="O102" s="38">
        <f t="shared" si="60"/>
        <v>329045.45454545453</v>
      </c>
      <c r="P102" s="38" t="e">
        <f t="shared" si="61"/>
        <v>#REF!</v>
      </c>
      <c r="Q102" s="85" t="e">
        <f t="shared" si="74"/>
        <v>#REF!</v>
      </c>
      <c r="R102" s="38">
        <f t="shared" si="47"/>
        <v>313500</v>
      </c>
      <c r="S102" s="38" t="e">
        <f t="shared" si="48"/>
        <v>#REF!</v>
      </c>
      <c r="T102" s="85" t="e">
        <f t="shared" si="62"/>
        <v>#REF!</v>
      </c>
      <c r="U102" s="38">
        <f t="shared" si="49"/>
        <v>313500</v>
      </c>
      <c r="V102" s="38" t="e">
        <f t="shared" si="50"/>
        <v>#REF!</v>
      </c>
      <c r="W102" s="85" t="e">
        <f t="shared" si="63"/>
        <v>#REF!</v>
      </c>
      <c r="X102" s="38">
        <f t="shared" si="51"/>
        <v>292772.72727272724</v>
      </c>
      <c r="Y102" s="38" t="e">
        <f t="shared" si="52"/>
        <v>#REF!</v>
      </c>
      <c r="Z102" s="85" t="e">
        <f t="shared" si="64"/>
        <v>#REF!</v>
      </c>
      <c r="AA102" s="38">
        <f t="shared" si="53"/>
        <v>292772.72727272724</v>
      </c>
      <c r="AB102" s="38" t="e">
        <f t="shared" si="54"/>
        <v>#REF!</v>
      </c>
      <c r="AC102" s="85" t="e">
        <f t="shared" si="65"/>
        <v>#REF!</v>
      </c>
      <c r="AD102" s="38">
        <f t="shared" si="66"/>
        <v>344590.909090909</v>
      </c>
      <c r="AE102" s="38" t="e">
        <f t="shared" si="67"/>
        <v>#REF!</v>
      </c>
      <c r="AF102" s="85" t="e">
        <f t="shared" si="68"/>
        <v>#REF!</v>
      </c>
      <c r="AG102" s="38">
        <f t="shared" si="69"/>
        <v>370500</v>
      </c>
      <c r="AH102" s="38" t="e">
        <f t="shared" si="55"/>
        <v>#REF!</v>
      </c>
      <c r="AI102" s="85" t="e">
        <f t="shared" si="70"/>
        <v>#REF!</v>
      </c>
      <c r="AJ102" s="38">
        <f t="shared" si="56"/>
        <v>354954.54545454547</v>
      </c>
      <c r="AK102" s="38" t="e">
        <f t="shared" si="57"/>
        <v>#REF!</v>
      </c>
      <c r="AL102" s="85" t="e">
        <f t="shared" si="71"/>
        <v>#REF!</v>
      </c>
    </row>
    <row r="103" spans="1:38" s="40" customFormat="1" ht="15">
      <c r="A103" s="16" t="s">
        <v>100</v>
      </c>
      <c r="B103" s="12" t="s">
        <v>30</v>
      </c>
      <c r="C103" s="12"/>
      <c r="D103" s="12"/>
      <c r="E103" s="41">
        <v>745983</v>
      </c>
      <c r="F103" s="42">
        <f>18727837-14738614+324*895*1.07</f>
        <v>4299501.6</v>
      </c>
      <c r="G103" s="41">
        <f>SUM(G104:G106)</f>
        <v>58968</v>
      </c>
      <c r="H103" s="41">
        <f t="shared" si="45"/>
        <v>809924.4000000001</v>
      </c>
      <c r="I103" s="41">
        <f>SUM(F103:H103)</f>
        <v>5168394</v>
      </c>
      <c r="J103" s="38">
        <f t="shared" si="72"/>
        <v>0</v>
      </c>
      <c r="K103" s="38">
        <f t="shared" si="75"/>
        <v>0</v>
      </c>
      <c r="L103" s="38">
        <f t="shared" si="73"/>
        <v>0</v>
      </c>
      <c r="M103" s="52">
        <f t="shared" si="58"/>
        <v>1555907.4000000001</v>
      </c>
      <c r="N103" s="52">
        <f t="shared" si="59"/>
        <v>3612486.5999999996</v>
      </c>
      <c r="O103" s="38">
        <f t="shared" si="60"/>
        <v>0</v>
      </c>
      <c r="P103" s="38" t="e">
        <f t="shared" si="61"/>
        <v>#REF!</v>
      </c>
      <c r="Q103" s="85" t="e">
        <f t="shared" si="74"/>
        <v>#REF!</v>
      </c>
      <c r="R103" s="38">
        <f t="shared" si="47"/>
        <v>0</v>
      </c>
      <c r="S103" s="38" t="e">
        <f t="shared" si="48"/>
        <v>#REF!</v>
      </c>
      <c r="T103" s="85" t="e">
        <f t="shared" si="62"/>
        <v>#REF!</v>
      </c>
      <c r="U103" s="38">
        <f t="shared" si="49"/>
        <v>0</v>
      </c>
      <c r="V103" s="38" t="e">
        <f t="shared" si="50"/>
        <v>#REF!</v>
      </c>
      <c r="W103" s="85" t="e">
        <f t="shared" si="63"/>
        <v>#REF!</v>
      </c>
      <c r="X103" s="38">
        <f t="shared" si="51"/>
        <v>0</v>
      </c>
      <c r="Y103" s="38" t="e">
        <f t="shared" si="52"/>
        <v>#REF!</v>
      </c>
      <c r="Z103" s="85" t="e">
        <f t="shared" si="64"/>
        <v>#REF!</v>
      </c>
      <c r="AA103" s="38">
        <f t="shared" si="53"/>
        <v>0</v>
      </c>
      <c r="AB103" s="38" t="e">
        <f t="shared" si="54"/>
        <v>#REF!</v>
      </c>
      <c r="AC103" s="85" t="e">
        <f t="shared" si="65"/>
        <v>#REF!</v>
      </c>
      <c r="AD103" s="38">
        <f t="shared" si="66"/>
        <v>0</v>
      </c>
      <c r="AE103" s="38" t="e">
        <f t="shared" si="67"/>
        <v>#REF!</v>
      </c>
      <c r="AF103" s="85" t="e">
        <f t="shared" si="68"/>
        <v>#REF!</v>
      </c>
      <c r="AG103" s="38">
        <f t="shared" si="69"/>
        <v>0</v>
      </c>
      <c r="AH103" s="38" t="e">
        <f t="shared" si="55"/>
        <v>#REF!</v>
      </c>
      <c r="AI103" s="85" t="e">
        <f t="shared" si="70"/>
        <v>#REF!</v>
      </c>
      <c r="AJ103" s="38">
        <f t="shared" si="56"/>
        <v>0</v>
      </c>
      <c r="AK103" s="38" t="e">
        <f t="shared" si="57"/>
        <v>#REF!</v>
      </c>
      <c r="AL103" s="85" t="e">
        <f t="shared" si="71"/>
        <v>#REF!</v>
      </c>
    </row>
    <row r="104" spans="1:38" s="40" customFormat="1" ht="15">
      <c r="A104" s="16"/>
      <c r="B104" s="12"/>
      <c r="C104" s="12">
        <v>1836</v>
      </c>
      <c r="D104" s="12" t="s">
        <v>133</v>
      </c>
      <c r="E104" s="41"/>
      <c r="F104" s="42"/>
      <c r="G104" s="41"/>
      <c r="H104" s="41"/>
      <c r="I104" s="41"/>
      <c r="J104" s="38">
        <f t="shared" si="72"/>
        <v>11047212</v>
      </c>
      <c r="K104" s="38">
        <f t="shared" si="75"/>
        <v>0</v>
      </c>
      <c r="L104" s="38">
        <f t="shared" si="73"/>
        <v>0</v>
      </c>
      <c r="M104" s="52">
        <f t="shared" si="58"/>
        <v>0</v>
      </c>
      <c r="N104" s="52">
        <f t="shared" si="59"/>
        <v>0</v>
      </c>
      <c r="O104" s="38">
        <f t="shared" si="60"/>
        <v>6859963.636363636</v>
      </c>
      <c r="P104" s="38" t="e">
        <f t="shared" si="61"/>
        <v>#REF!</v>
      </c>
      <c r="Q104" s="85" t="e">
        <f t="shared" si="74"/>
        <v>#REF!</v>
      </c>
      <c r="R104" s="38">
        <f t="shared" si="47"/>
        <v>6859963.636363636</v>
      </c>
      <c r="S104" s="38" t="e">
        <f t="shared" si="48"/>
        <v>#REF!</v>
      </c>
      <c r="T104" s="85" t="e">
        <f t="shared" si="62"/>
        <v>#REF!</v>
      </c>
      <c r="U104" s="38">
        <f t="shared" si="49"/>
        <v>6859963.636363636</v>
      </c>
      <c r="V104" s="38" t="e">
        <f t="shared" si="50"/>
        <v>#REF!</v>
      </c>
      <c r="W104" s="85" t="e">
        <f t="shared" si="63"/>
        <v>#REF!</v>
      </c>
      <c r="X104" s="38">
        <f t="shared" si="51"/>
        <v>6859963.636363636</v>
      </c>
      <c r="Y104" s="38" t="e">
        <f t="shared" si="52"/>
        <v>#REF!</v>
      </c>
      <c r="Z104" s="85" t="e">
        <f t="shared" si="64"/>
        <v>#REF!</v>
      </c>
      <c r="AA104" s="38">
        <f t="shared" si="53"/>
        <v>6859963.636363636</v>
      </c>
      <c r="AB104" s="38" t="e">
        <f t="shared" si="54"/>
        <v>#REF!</v>
      </c>
      <c r="AC104" s="85" t="e">
        <f t="shared" si="65"/>
        <v>#REF!</v>
      </c>
      <c r="AD104" s="38">
        <f t="shared" si="66"/>
        <v>10198145.45454545</v>
      </c>
      <c r="AE104" s="38" t="e">
        <f t="shared" si="67"/>
        <v>#REF!</v>
      </c>
      <c r="AF104" s="85" t="e">
        <f t="shared" si="68"/>
        <v>#REF!</v>
      </c>
      <c r="AG104" s="38">
        <f t="shared" si="69"/>
        <v>10865781.818181815</v>
      </c>
      <c r="AH104" s="38" t="e">
        <f t="shared" si="55"/>
        <v>#REF!</v>
      </c>
      <c r="AI104" s="85" t="e">
        <f t="shared" si="70"/>
        <v>#REF!</v>
      </c>
      <c r="AJ104" s="38">
        <f t="shared" si="56"/>
        <v>10865781.818181815</v>
      </c>
      <c r="AK104" s="38" t="e">
        <f t="shared" si="57"/>
        <v>#REF!</v>
      </c>
      <c r="AL104" s="85" t="e">
        <f t="shared" si="71"/>
        <v>#REF!</v>
      </c>
    </row>
    <row r="105" spans="1:38" s="40" customFormat="1" ht="15">
      <c r="A105" s="16"/>
      <c r="B105" s="12"/>
      <c r="C105" s="12">
        <v>324</v>
      </c>
      <c r="D105" s="12" t="s">
        <v>116</v>
      </c>
      <c r="E105" s="41"/>
      <c r="F105" s="42"/>
      <c r="G105" s="41">
        <f>IF(D105="diezel",C105*$E$9,IF(D105="x¨ng",C105*$E$6,IF(D105="kwh",C105*$E$7,C105*$E$8)))</f>
        <v>58968</v>
      </c>
      <c r="H105" s="41">
        <f t="shared" si="45"/>
        <v>0</v>
      </c>
      <c r="I105" s="41">
        <f>+F105*1.12*1.05</f>
        <v>0</v>
      </c>
      <c r="J105" s="38">
        <f t="shared" si="72"/>
        <v>289980</v>
      </c>
      <c r="K105" s="38">
        <f t="shared" si="75"/>
        <v>0</v>
      </c>
      <c r="L105" s="38">
        <f t="shared" si="73"/>
        <v>348948</v>
      </c>
      <c r="M105" s="52">
        <f t="shared" si="58"/>
        <v>0</v>
      </c>
      <c r="N105" s="52">
        <f t="shared" si="59"/>
        <v>-348948</v>
      </c>
      <c r="O105" s="38">
        <f t="shared" si="60"/>
        <v>53460</v>
      </c>
      <c r="P105" s="38" t="e">
        <f t="shared" si="61"/>
        <v>#REF!</v>
      </c>
      <c r="Q105" s="85" t="e">
        <f t="shared" si="74"/>
        <v>#REF!</v>
      </c>
      <c r="R105" s="38">
        <f t="shared" si="47"/>
        <v>53460</v>
      </c>
      <c r="S105" s="38" t="e">
        <f t="shared" si="48"/>
        <v>#REF!</v>
      </c>
      <c r="T105" s="85" t="e">
        <f t="shared" si="62"/>
        <v>#REF!</v>
      </c>
      <c r="U105" s="38">
        <f t="shared" si="49"/>
        <v>53460</v>
      </c>
      <c r="V105" s="38" t="e">
        <f t="shared" si="50"/>
        <v>#REF!</v>
      </c>
      <c r="W105" s="85" t="e">
        <f t="shared" si="63"/>
        <v>#REF!</v>
      </c>
      <c r="X105" s="38">
        <f t="shared" si="51"/>
        <v>53460</v>
      </c>
      <c r="Y105" s="38" t="e">
        <f t="shared" si="52"/>
        <v>#REF!</v>
      </c>
      <c r="Z105" s="85" t="e">
        <f t="shared" si="64"/>
        <v>#REF!</v>
      </c>
      <c r="AA105" s="38">
        <f t="shared" si="53"/>
        <v>73548</v>
      </c>
      <c r="AB105" s="38" t="e">
        <f t="shared" si="54"/>
        <v>#REF!</v>
      </c>
      <c r="AC105" s="85" t="e">
        <f t="shared" si="65"/>
        <v>#REF!</v>
      </c>
      <c r="AD105" s="38">
        <f t="shared" si="66"/>
        <v>73548</v>
      </c>
      <c r="AE105" s="38" t="e">
        <f t="shared" si="67"/>
        <v>#REF!</v>
      </c>
      <c r="AF105" s="85" t="e">
        <f t="shared" si="68"/>
        <v>#REF!</v>
      </c>
      <c r="AG105" s="38">
        <f t="shared" si="69"/>
        <v>73548</v>
      </c>
      <c r="AH105" s="38" t="e">
        <f t="shared" si="55"/>
        <v>#REF!</v>
      </c>
      <c r="AI105" s="85" t="e">
        <f t="shared" si="70"/>
        <v>#REF!</v>
      </c>
      <c r="AJ105" s="38">
        <f t="shared" si="56"/>
        <v>73548</v>
      </c>
      <c r="AK105" s="38" t="e">
        <f t="shared" si="57"/>
        <v>#REF!</v>
      </c>
      <c r="AL105" s="85" t="e">
        <f t="shared" si="71"/>
        <v>#REF!</v>
      </c>
    </row>
    <row r="106" spans="1:38" s="40" customFormat="1" ht="15">
      <c r="A106" s="16"/>
      <c r="B106" s="12"/>
      <c r="C106" s="12">
        <v>324</v>
      </c>
      <c r="D106" s="12" t="s">
        <v>115</v>
      </c>
      <c r="E106" s="41"/>
      <c r="F106" s="42"/>
      <c r="G106" s="41"/>
      <c r="H106" s="41">
        <f t="shared" si="45"/>
        <v>0</v>
      </c>
      <c r="I106" s="41">
        <f>+F106*1.12*1.05</f>
        <v>0</v>
      </c>
      <c r="J106" s="38">
        <f t="shared" si="72"/>
        <v>2694060</v>
      </c>
      <c r="K106" s="38">
        <f t="shared" si="75"/>
        <v>4344545.454545454</v>
      </c>
      <c r="L106" s="38">
        <f t="shared" si="73"/>
        <v>0</v>
      </c>
      <c r="M106" s="52">
        <f t="shared" si="58"/>
        <v>0</v>
      </c>
      <c r="N106" s="52">
        <f t="shared" si="59"/>
        <v>-4344545.454545454</v>
      </c>
      <c r="O106" s="38">
        <f t="shared" si="60"/>
        <v>1870363.6363636362</v>
      </c>
      <c r="P106" s="38" t="e">
        <f t="shared" si="61"/>
        <v>#REF!</v>
      </c>
      <c r="Q106" s="85" t="e">
        <f t="shared" si="74"/>
        <v>#REF!</v>
      </c>
      <c r="R106" s="38">
        <f t="shared" si="47"/>
        <v>1782000</v>
      </c>
      <c r="S106" s="38" t="e">
        <f t="shared" si="48"/>
        <v>#REF!</v>
      </c>
      <c r="T106" s="85" t="e">
        <f t="shared" si="62"/>
        <v>#REF!</v>
      </c>
      <c r="U106" s="38">
        <f t="shared" si="49"/>
        <v>1782000</v>
      </c>
      <c r="V106" s="38" t="e">
        <f t="shared" si="50"/>
        <v>#REF!</v>
      </c>
      <c r="W106" s="85" t="e">
        <f t="shared" si="63"/>
        <v>#REF!</v>
      </c>
      <c r="X106" s="38">
        <f t="shared" si="51"/>
        <v>1664181.8181818181</v>
      </c>
      <c r="Y106" s="38" t="e">
        <f t="shared" si="52"/>
        <v>#REF!</v>
      </c>
      <c r="Z106" s="85" t="e">
        <f t="shared" si="64"/>
        <v>#REF!</v>
      </c>
      <c r="AA106" s="38">
        <f t="shared" si="53"/>
        <v>1664181.8181818181</v>
      </c>
      <c r="AB106" s="38" t="e">
        <f t="shared" si="54"/>
        <v>#REF!</v>
      </c>
      <c r="AC106" s="85" t="e">
        <f t="shared" si="65"/>
        <v>#REF!</v>
      </c>
      <c r="AD106" s="38">
        <f t="shared" si="66"/>
        <v>1958727.2727272722</v>
      </c>
      <c r="AE106" s="38" t="e">
        <f t="shared" si="67"/>
        <v>#REF!</v>
      </c>
      <c r="AF106" s="85" t="e">
        <f t="shared" si="68"/>
        <v>#REF!</v>
      </c>
      <c r="AG106" s="38">
        <f t="shared" si="69"/>
        <v>2106000</v>
      </c>
      <c r="AH106" s="38" t="e">
        <f t="shared" si="55"/>
        <v>#REF!</v>
      </c>
      <c r="AI106" s="85" t="e">
        <f t="shared" si="70"/>
        <v>#REF!</v>
      </c>
      <c r="AJ106" s="38">
        <f t="shared" si="56"/>
        <v>2017636.3636363638</v>
      </c>
      <c r="AK106" s="38" t="e">
        <f t="shared" si="57"/>
        <v>#REF!</v>
      </c>
      <c r="AL106" s="85" t="e">
        <f t="shared" si="71"/>
        <v>#REF!</v>
      </c>
    </row>
    <row r="107" spans="1:38" s="40" customFormat="1" ht="15">
      <c r="A107" s="16" t="s">
        <v>14</v>
      </c>
      <c r="B107" s="12" t="s">
        <v>30</v>
      </c>
      <c r="C107" s="12"/>
      <c r="D107" s="12"/>
      <c r="E107" s="41">
        <v>41873</v>
      </c>
      <c r="F107" s="42">
        <v>50029</v>
      </c>
      <c r="G107" s="41"/>
      <c r="H107" s="41">
        <f>+E107*$E$10</f>
        <v>45462.11428571429</v>
      </c>
      <c r="I107" s="41">
        <f>+F107*1.12*1.05</f>
        <v>58834.10400000001</v>
      </c>
      <c r="J107" s="38">
        <f t="shared" si="72"/>
        <v>0</v>
      </c>
      <c r="K107" s="38">
        <f t="shared" si="75"/>
        <v>0</v>
      </c>
      <c r="L107" s="38">
        <f t="shared" si="73"/>
        <v>0</v>
      </c>
      <c r="M107" s="52">
        <f>E107+H107</f>
        <v>87335.11428571428</v>
      </c>
      <c r="N107" s="52">
        <f t="shared" si="59"/>
        <v>-28501.010285714277</v>
      </c>
      <c r="O107" s="38">
        <f t="shared" si="60"/>
        <v>0</v>
      </c>
      <c r="P107" s="38" t="e">
        <f t="shared" si="61"/>
        <v>#REF!</v>
      </c>
      <c r="Q107" s="85" t="e">
        <f t="shared" si="74"/>
        <v>#REF!</v>
      </c>
      <c r="R107" s="38">
        <f t="shared" si="47"/>
        <v>0</v>
      </c>
      <c r="S107" s="38" t="e">
        <f t="shared" si="48"/>
        <v>#REF!</v>
      </c>
      <c r="T107" s="85" t="e">
        <f t="shared" si="62"/>
        <v>#REF!</v>
      </c>
      <c r="U107" s="38">
        <f t="shared" si="49"/>
        <v>0</v>
      </c>
      <c r="V107" s="38" t="e">
        <f t="shared" si="50"/>
        <v>#REF!</v>
      </c>
      <c r="W107" s="85" t="e">
        <f t="shared" si="63"/>
        <v>#REF!</v>
      </c>
      <c r="X107" s="38">
        <f t="shared" si="51"/>
        <v>0</v>
      </c>
      <c r="Y107" s="38" t="e">
        <f t="shared" si="52"/>
        <v>#REF!</v>
      </c>
      <c r="Z107" s="85" t="e">
        <f t="shared" si="64"/>
        <v>#REF!</v>
      </c>
      <c r="AA107" s="38">
        <f t="shared" si="53"/>
        <v>0</v>
      </c>
      <c r="AB107" s="38" t="e">
        <f t="shared" si="54"/>
        <v>#REF!</v>
      </c>
      <c r="AC107" s="85" t="e">
        <f t="shared" si="65"/>
        <v>#REF!</v>
      </c>
      <c r="AD107" s="38">
        <f t="shared" si="66"/>
        <v>0</v>
      </c>
      <c r="AE107" s="38" t="e">
        <f t="shared" si="67"/>
        <v>#REF!</v>
      </c>
      <c r="AF107" s="85" t="e">
        <f t="shared" si="68"/>
        <v>#REF!</v>
      </c>
      <c r="AG107" s="38">
        <f t="shared" si="69"/>
        <v>0</v>
      </c>
      <c r="AH107" s="38" t="e">
        <f t="shared" si="55"/>
        <v>#REF!</v>
      </c>
      <c r="AI107" s="85" t="e">
        <f t="shared" si="70"/>
        <v>#REF!</v>
      </c>
      <c r="AJ107" s="38">
        <f t="shared" si="56"/>
        <v>0</v>
      </c>
      <c r="AK107" s="38" t="e">
        <f t="shared" si="57"/>
        <v>#REF!</v>
      </c>
      <c r="AL107" s="85" t="e">
        <f t="shared" si="71"/>
        <v>#REF!</v>
      </c>
    </row>
    <row r="108" spans="1:38" s="40" customFormat="1" ht="15">
      <c r="A108" s="16" t="s">
        <v>101</v>
      </c>
      <c r="B108" s="12" t="s">
        <v>30</v>
      </c>
      <c r="C108" s="12">
        <v>75.24</v>
      </c>
      <c r="D108" s="12" t="s">
        <v>115</v>
      </c>
      <c r="E108" s="41">
        <v>98673</v>
      </c>
      <c r="F108" s="42">
        <v>1273677</v>
      </c>
      <c r="G108" s="41">
        <f aca="true" t="shared" si="77" ref="G108:G120">IF(D108="diezel",C108*$E$9,IF(D108="x¨ng",C108*$E$6,IF(D108="kwh",C108*$E$7,C108*$E$8)))</f>
        <v>383279.3999999999</v>
      </c>
      <c r="H108" s="41">
        <f t="shared" si="45"/>
        <v>107130.68571428573</v>
      </c>
      <c r="I108" s="41">
        <f aca="true" t="shared" si="78" ref="I108:I120">SUM(F108:H108)</f>
        <v>1764087.0857142857</v>
      </c>
      <c r="J108" s="38">
        <f t="shared" si="72"/>
        <v>625620.6</v>
      </c>
      <c r="K108" s="38">
        <f t="shared" si="75"/>
        <v>1008899.9999999999</v>
      </c>
      <c r="L108" s="38">
        <f t="shared" si="73"/>
        <v>0</v>
      </c>
      <c r="M108" s="52">
        <f t="shared" si="58"/>
        <v>205803.68571428573</v>
      </c>
      <c r="N108" s="52">
        <f t="shared" si="59"/>
        <v>549383.4000000001</v>
      </c>
      <c r="O108" s="38">
        <f t="shared" si="60"/>
        <v>434339.99999999994</v>
      </c>
      <c r="P108" s="38" t="e">
        <f t="shared" si="61"/>
        <v>#REF!</v>
      </c>
      <c r="Q108" s="85" t="e">
        <f t="shared" si="74"/>
        <v>#REF!</v>
      </c>
      <c r="R108" s="38">
        <f t="shared" si="47"/>
        <v>413820</v>
      </c>
      <c r="S108" s="38" t="e">
        <f t="shared" si="48"/>
        <v>#REF!</v>
      </c>
      <c r="T108" s="85" t="e">
        <f t="shared" si="62"/>
        <v>#REF!</v>
      </c>
      <c r="U108" s="38">
        <f t="shared" si="49"/>
        <v>413820</v>
      </c>
      <c r="V108" s="38" t="e">
        <f t="shared" si="50"/>
        <v>#REF!</v>
      </c>
      <c r="W108" s="85" t="e">
        <f t="shared" si="63"/>
        <v>#REF!</v>
      </c>
      <c r="X108" s="38">
        <f t="shared" si="51"/>
        <v>386459.99999999994</v>
      </c>
      <c r="Y108" s="38" t="e">
        <f t="shared" si="52"/>
        <v>#REF!</v>
      </c>
      <c r="Z108" s="85" t="e">
        <f t="shared" si="64"/>
        <v>#REF!</v>
      </c>
      <c r="AA108" s="38">
        <f t="shared" si="53"/>
        <v>386459.99999999994</v>
      </c>
      <c r="AB108" s="38" t="e">
        <f t="shared" si="54"/>
        <v>#REF!</v>
      </c>
      <c r="AC108" s="85" t="e">
        <f t="shared" si="65"/>
        <v>#REF!</v>
      </c>
      <c r="AD108" s="38">
        <f t="shared" si="66"/>
        <v>454859.9999999999</v>
      </c>
      <c r="AE108" s="38" t="e">
        <f t="shared" si="67"/>
        <v>#REF!</v>
      </c>
      <c r="AF108" s="85" t="e">
        <f t="shared" si="68"/>
        <v>#REF!</v>
      </c>
      <c r="AG108" s="38">
        <f t="shared" si="69"/>
        <v>489059.99999999994</v>
      </c>
      <c r="AH108" s="38" t="e">
        <f t="shared" si="55"/>
        <v>#REF!</v>
      </c>
      <c r="AI108" s="85" t="e">
        <f t="shared" si="70"/>
        <v>#REF!</v>
      </c>
      <c r="AJ108" s="38">
        <f t="shared" si="56"/>
        <v>468540</v>
      </c>
      <c r="AK108" s="38" t="e">
        <f t="shared" si="57"/>
        <v>#REF!</v>
      </c>
      <c r="AL108" s="85" t="e">
        <f t="shared" si="71"/>
        <v>#REF!</v>
      </c>
    </row>
    <row r="109" spans="1:38" s="40" customFormat="1" ht="15">
      <c r="A109" s="16" t="s">
        <v>16</v>
      </c>
      <c r="B109" s="12" t="s">
        <v>30</v>
      </c>
      <c r="C109" s="12">
        <v>47.9</v>
      </c>
      <c r="D109" s="12" t="s">
        <v>115</v>
      </c>
      <c r="E109" s="41">
        <v>98673</v>
      </c>
      <c r="F109" s="42">
        <v>1871424</v>
      </c>
      <c r="G109" s="41">
        <f>IF(D109="diezel",C109*$E$9,IF(D109="x¨ng",C109*$E$6,IF(D109="kwh",C109*$E$7,C109*$E$8)))</f>
        <v>244006.9545454545</v>
      </c>
      <c r="H109" s="41">
        <f>+E109*$E$10</f>
        <v>107130.68571428573</v>
      </c>
      <c r="I109" s="41">
        <f>SUM(F109:H109)</f>
        <v>2222561.6402597404</v>
      </c>
      <c r="J109" s="38">
        <f>IF($D109="diezel",$C109*$C$9,IF($D109="x¨ng",$C109*$C$6,IF($D109="kwh",$C109*$C$7,$C109*$C$8)))</f>
        <v>398288.5</v>
      </c>
      <c r="K109" s="38">
        <f t="shared" si="75"/>
        <v>642295.4545454545</v>
      </c>
      <c r="L109" s="38">
        <f t="shared" si="73"/>
        <v>0</v>
      </c>
      <c r="M109" s="52">
        <f t="shared" si="58"/>
        <v>205803.68571428573</v>
      </c>
      <c r="N109" s="52">
        <f t="shared" si="59"/>
        <v>1374462.5000000002</v>
      </c>
      <c r="O109" s="38">
        <f t="shared" si="60"/>
        <v>276513.6363636363</v>
      </c>
      <c r="P109" s="38" t="e">
        <f t="shared" si="61"/>
        <v>#REF!</v>
      </c>
      <c r="Q109" s="85" t="e">
        <f t="shared" si="74"/>
        <v>#REF!</v>
      </c>
      <c r="R109" s="38">
        <f t="shared" si="47"/>
        <v>263450</v>
      </c>
      <c r="S109" s="38" t="e">
        <f t="shared" si="48"/>
        <v>#REF!</v>
      </c>
      <c r="T109" s="85" t="e">
        <f t="shared" si="62"/>
        <v>#REF!</v>
      </c>
      <c r="U109" s="38">
        <f t="shared" si="49"/>
        <v>263450</v>
      </c>
      <c r="V109" s="38" t="e">
        <f t="shared" si="50"/>
        <v>#REF!</v>
      </c>
      <c r="W109" s="85" t="e">
        <f t="shared" si="63"/>
        <v>#REF!</v>
      </c>
      <c r="X109" s="38">
        <f t="shared" si="51"/>
        <v>246031.81818181815</v>
      </c>
      <c r="Y109" s="38" t="e">
        <f t="shared" si="52"/>
        <v>#REF!</v>
      </c>
      <c r="Z109" s="85" t="e">
        <f t="shared" si="64"/>
        <v>#REF!</v>
      </c>
      <c r="AA109" s="38">
        <f t="shared" si="53"/>
        <v>246031.81818181815</v>
      </c>
      <c r="AB109" s="38" t="e">
        <f t="shared" si="54"/>
        <v>#REF!</v>
      </c>
      <c r="AC109" s="85" t="e">
        <f t="shared" si="65"/>
        <v>#REF!</v>
      </c>
      <c r="AD109" s="38">
        <f t="shared" si="66"/>
        <v>289577.27272727265</v>
      </c>
      <c r="AE109" s="38" t="e">
        <f t="shared" si="67"/>
        <v>#REF!</v>
      </c>
      <c r="AF109" s="85" t="e">
        <f t="shared" si="68"/>
        <v>#REF!</v>
      </c>
      <c r="AG109" s="38">
        <f t="shared" si="69"/>
        <v>311350</v>
      </c>
      <c r="AH109" s="38" t="e">
        <f t="shared" si="55"/>
        <v>#REF!</v>
      </c>
      <c r="AI109" s="85" t="e">
        <f t="shared" si="70"/>
        <v>#REF!</v>
      </c>
      <c r="AJ109" s="38">
        <f t="shared" si="56"/>
        <v>298286.36363636365</v>
      </c>
      <c r="AK109" s="38" t="e">
        <f t="shared" si="57"/>
        <v>#REF!</v>
      </c>
      <c r="AL109" s="85" t="e">
        <f t="shared" si="71"/>
        <v>#REF!</v>
      </c>
    </row>
    <row r="110" spans="1:38" s="40" customFormat="1" ht="15">
      <c r="A110" s="16" t="s">
        <v>129</v>
      </c>
      <c r="B110" s="12" t="s">
        <v>30</v>
      </c>
      <c r="C110" s="12">
        <v>67.2</v>
      </c>
      <c r="D110" s="12" t="s">
        <v>115</v>
      </c>
      <c r="E110" s="41">
        <v>48658</v>
      </c>
      <c r="F110" s="42">
        <v>1390419</v>
      </c>
      <c r="G110" s="41">
        <f t="shared" si="77"/>
        <v>342322.90909090906</v>
      </c>
      <c r="H110" s="41">
        <f t="shared" si="45"/>
        <v>52828.68571428572</v>
      </c>
      <c r="I110" s="41">
        <f t="shared" si="78"/>
        <v>1785570.594805195</v>
      </c>
      <c r="J110" s="38">
        <f t="shared" si="72"/>
        <v>558768</v>
      </c>
      <c r="K110" s="38">
        <f t="shared" si="75"/>
        <v>901090.9090909091</v>
      </c>
      <c r="L110" s="38">
        <f t="shared" si="73"/>
        <v>0</v>
      </c>
      <c r="M110" s="52">
        <f t="shared" si="58"/>
        <v>101486.68571428572</v>
      </c>
      <c r="N110" s="52">
        <f t="shared" si="59"/>
        <v>782993.0000000002</v>
      </c>
      <c r="O110" s="38">
        <f t="shared" si="60"/>
        <v>387927.2727272727</v>
      </c>
      <c r="P110" s="38" t="e">
        <f t="shared" si="61"/>
        <v>#REF!</v>
      </c>
      <c r="Q110" s="85" t="e">
        <f t="shared" si="74"/>
        <v>#REF!</v>
      </c>
      <c r="R110" s="38">
        <f aca="true" t="shared" si="79" ref="R110:R120">IF($D110="diezel",$C110*$L$9,IF($D110="x¨ng",$C110*$L$6,IF($D110="kwh",$C110*$L$7,$C110*$L$8)))</f>
        <v>369600</v>
      </c>
      <c r="S110" s="38" t="e">
        <f aca="true" t="shared" si="80" ref="S110:S120">+$M110*$L$10</f>
        <v>#REF!</v>
      </c>
      <c r="T110" s="85" t="e">
        <f t="shared" si="62"/>
        <v>#REF!</v>
      </c>
      <c r="U110" s="38">
        <f aca="true" t="shared" si="81" ref="U110:U120">IF($D110="diezel",$C110*$N$9,IF($D110="x¨ng",$C110*$N$6,IF($D110="kwh",$C110*$N$7,$C110*$N$8)))</f>
        <v>369600</v>
      </c>
      <c r="V110" s="38" t="e">
        <f aca="true" t="shared" si="82" ref="V110:V120">+M110*$N$10</f>
        <v>#REF!</v>
      </c>
      <c r="W110" s="85" t="e">
        <f t="shared" si="63"/>
        <v>#REF!</v>
      </c>
      <c r="X110" s="38">
        <f aca="true" t="shared" si="83" ref="X110:X120">IF($D110="diezel",$C110*$P$9,IF($D110="x¨ng",$C110*$P$6,IF($D110="kwh",$C110*$P$7,$C110*$P$8)))</f>
        <v>345163.63636363635</v>
      </c>
      <c r="Y110" s="38" t="e">
        <f aca="true" t="shared" si="84" ref="Y110:Y120">+M110*$P$10</f>
        <v>#REF!</v>
      </c>
      <c r="Z110" s="85" t="e">
        <f t="shared" si="64"/>
        <v>#REF!</v>
      </c>
      <c r="AA110" s="38">
        <f aca="true" t="shared" si="85" ref="AA110:AA120">IF($D110="diezel",$C110*$R$9,IF($D110="x¨ng",$C110*$R$6,IF($D110="kwh",$C110*$R$7,$C110*$R$8)))</f>
        <v>345163.63636363635</v>
      </c>
      <c r="AB110" s="38" t="e">
        <f aca="true" t="shared" si="86" ref="AB110:AB120">+M110*$R$10</f>
        <v>#REF!</v>
      </c>
      <c r="AC110" s="85" t="e">
        <f t="shared" si="65"/>
        <v>#REF!</v>
      </c>
      <c r="AD110" s="38">
        <f t="shared" si="66"/>
        <v>406254.54545454535</v>
      </c>
      <c r="AE110" s="38" t="e">
        <f t="shared" si="67"/>
        <v>#REF!</v>
      </c>
      <c r="AF110" s="85" t="e">
        <f t="shared" si="68"/>
        <v>#REF!</v>
      </c>
      <c r="AG110" s="38">
        <f t="shared" si="69"/>
        <v>436800</v>
      </c>
      <c r="AH110" s="38" t="e">
        <f aca="true" t="shared" si="87" ref="AH110:AH120">+$M110*$V$10</f>
        <v>#REF!</v>
      </c>
      <c r="AI110" s="85" t="e">
        <f t="shared" si="70"/>
        <v>#REF!</v>
      </c>
      <c r="AJ110" s="38">
        <f aca="true" t="shared" si="88" ref="AJ110:AJ120">IF($D110="diezel",$C110*$X$9,IF($D110="x¨ng",$C110*$X$6,IF($D110="kwh",$C110*$X$7,$C110*$X$8)))</f>
        <v>418472.72727272735</v>
      </c>
      <c r="AK110" s="38" t="e">
        <f aca="true" t="shared" si="89" ref="AK110:AK120">+$M110*$X$10</f>
        <v>#REF!</v>
      </c>
      <c r="AL110" s="85" t="e">
        <f t="shared" si="71"/>
        <v>#REF!</v>
      </c>
    </row>
    <row r="111" spans="1:38" s="40" customFormat="1" ht="15">
      <c r="A111" s="16" t="s">
        <v>102</v>
      </c>
      <c r="B111" s="12" t="s">
        <v>30</v>
      </c>
      <c r="C111" s="12">
        <v>37.8</v>
      </c>
      <c r="D111" s="12" t="s">
        <v>115</v>
      </c>
      <c r="E111" s="41">
        <v>56800</v>
      </c>
      <c r="F111" s="42">
        <v>738793</v>
      </c>
      <c r="G111" s="41">
        <f t="shared" si="77"/>
        <v>192556.63636363632</v>
      </c>
      <c r="H111" s="41">
        <f t="shared" si="45"/>
        <v>61668.571428571435</v>
      </c>
      <c r="I111" s="41">
        <f t="shared" si="78"/>
        <v>993018.2077922078</v>
      </c>
      <c r="J111" s="38">
        <f t="shared" si="72"/>
        <v>314307</v>
      </c>
      <c r="K111" s="38">
        <f t="shared" si="75"/>
        <v>506863.6363636363</v>
      </c>
      <c r="L111" s="38">
        <f t="shared" si="73"/>
        <v>0</v>
      </c>
      <c r="M111" s="52">
        <f t="shared" si="58"/>
        <v>118468.57142857143</v>
      </c>
      <c r="N111" s="52">
        <f t="shared" si="59"/>
        <v>367686.0000000001</v>
      </c>
      <c r="O111" s="38">
        <f t="shared" si="60"/>
        <v>218209.09090909085</v>
      </c>
      <c r="P111" s="38" t="e">
        <f t="shared" si="61"/>
        <v>#REF!</v>
      </c>
      <c r="Q111" s="85" t="e">
        <f t="shared" si="74"/>
        <v>#REF!</v>
      </c>
      <c r="R111" s="38">
        <f t="shared" si="79"/>
        <v>207899.99999999997</v>
      </c>
      <c r="S111" s="38" t="e">
        <f t="shared" si="80"/>
        <v>#REF!</v>
      </c>
      <c r="T111" s="85" t="e">
        <f t="shared" si="62"/>
        <v>#REF!</v>
      </c>
      <c r="U111" s="38">
        <f t="shared" si="81"/>
        <v>207899.99999999997</v>
      </c>
      <c r="V111" s="38" t="e">
        <f t="shared" si="82"/>
        <v>#REF!</v>
      </c>
      <c r="W111" s="85" t="e">
        <f t="shared" si="63"/>
        <v>#REF!</v>
      </c>
      <c r="X111" s="38">
        <f t="shared" si="83"/>
        <v>194154.54545454544</v>
      </c>
      <c r="Y111" s="38" t="e">
        <f t="shared" si="84"/>
        <v>#REF!</v>
      </c>
      <c r="Z111" s="85" t="e">
        <f t="shared" si="64"/>
        <v>#REF!</v>
      </c>
      <c r="AA111" s="38">
        <f t="shared" si="85"/>
        <v>194154.54545454544</v>
      </c>
      <c r="AB111" s="38" t="e">
        <f t="shared" si="86"/>
        <v>#REF!</v>
      </c>
      <c r="AC111" s="85" t="e">
        <f t="shared" si="65"/>
        <v>#REF!</v>
      </c>
      <c r="AD111" s="38">
        <f t="shared" si="66"/>
        <v>228518.18181818177</v>
      </c>
      <c r="AE111" s="38" t="e">
        <f aca="true" t="shared" si="90" ref="AE111:AE120">+$M111*$T$10</f>
        <v>#REF!</v>
      </c>
      <c r="AF111" s="85" t="e">
        <f t="shared" si="68"/>
        <v>#REF!</v>
      </c>
      <c r="AG111" s="38">
        <f t="shared" si="69"/>
        <v>245699.99999999997</v>
      </c>
      <c r="AH111" s="38" t="e">
        <f t="shared" si="87"/>
        <v>#REF!</v>
      </c>
      <c r="AI111" s="85" t="e">
        <f t="shared" si="70"/>
        <v>#REF!</v>
      </c>
      <c r="AJ111" s="38">
        <f t="shared" si="88"/>
        <v>235390.9090909091</v>
      </c>
      <c r="AK111" s="38" t="e">
        <f t="shared" si="89"/>
        <v>#REF!</v>
      </c>
      <c r="AL111" s="85" t="e">
        <f t="shared" si="71"/>
        <v>#REF!</v>
      </c>
    </row>
    <row r="112" spans="1:38" s="40" customFormat="1" ht="15">
      <c r="A112" s="16" t="s">
        <v>105</v>
      </c>
      <c r="B112" s="12" t="s">
        <v>30</v>
      </c>
      <c r="C112" s="12">
        <v>22.5</v>
      </c>
      <c r="D112" s="12" t="s">
        <v>115</v>
      </c>
      <c r="E112" s="41">
        <v>58970</v>
      </c>
      <c r="F112" s="42">
        <v>486698</v>
      </c>
      <c r="G112" s="41">
        <f t="shared" si="77"/>
        <v>114617.04545454543</v>
      </c>
      <c r="H112" s="41">
        <f t="shared" si="45"/>
        <v>64024.571428571435</v>
      </c>
      <c r="I112" s="41">
        <f t="shared" si="78"/>
        <v>665339.6168831169</v>
      </c>
      <c r="J112" s="38">
        <f t="shared" si="72"/>
        <v>187087.5</v>
      </c>
      <c r="K112" s="38">
        <f t="shared" si="75"/>
        <v>301704.5454545454</v>
      </c>
      <c r="L112" s="38">
        <f t="shared" si="73"/>
        <v>0</v>
      </c>
      <c r="M112" s="52">
        <f t="shared" si="58"/>
        <v>122994.57142857143</v>
      </c>
      <c r="N112" s="52">
        <f t="shared" si="59"/>
        <v>240640.50000000006</v>
      </c>
      <c r="O112" s="38">
        <f t="shared" si="60"/>
        <v>129886.36363636362</v>
      </c>
      <c r="P112" s="38" t="e">
        <f t="shared" si="61"/>
        <v>#REF!</v>
      </c>
      <c r="Q112" s="85" t="e">
        <f t="shared" si="74"/>
        <v>#REF!</v>
      </c>
      <c r="R112" s="38">
        <f t="shared" si="79"/>
        <v>123750</v>
      </c>
      <c r="S112" s="38" t="e">
        <f t="shared" si="80"/>
        <v>#REF!</v>
      </c>
      <c r="T112" s="85" t="e">
        <f t="shared" si="62"/>
        <v>#REF!</v>
      </c>
      <c r="U112" s="38">
        <f t="shared" si="81"/>
        <v>123750</v>
      </c>
      <c r="V112" s="38" t="e">
        <f t="shared" si="82"/>
        <v>#REF!</v>
      </c>
      <c r="W112" s="85" t="e">
        <f t="shared" si="63"/>
        <v>#REF!</v>
      </c>
      <c r="X112" s="38">
        <f t="shared" si="83"/>
        <v>115568.18181818181</v>
      </c>
      <c r="Y112" s="38" t="e">
        <f t="shared" si="84"/>
        <v>#REF!</v>
      </c>
      <c r="Z112" s="85" t="e">
        <f t="shared" si="64"/>
        <v>#REF!</v>
      </c>
      <c r="AA112" s="38">
        <f t="shared" si="85"/>
        <v>115568.18181818181</v>
      </c>
      <c r="AB112" s="38" t="e">
        <f t="shared" si="86"/>
        <v>#REF!</v>
      </c>
      <c r="AC112" s="85" t="e">
        <f t="shared" si="65"/>
        <v>#REF!</v>
      </c>
      <c r="AD112" s="38">
        <f t="shared" si="66"/>
        <v>136022.72727272724</v>
      </c>
      <c r="AE112" s="38" t="e">
        <f t="shared" si="90"/>
        <v>#REF!</v>
      </c>
      <c r="AF112" s="85" t="e">
        <f t="shared" si="68"/>
        <v>#REF!</v>
      </c>
      <c r="AG112" s="38">
        <f t="shared" si="69"/>
        <v>146250</v>
      </c>
      <c r="AH112" s="38" t="e">
        <f t="shared" si="87"/>
        <v>#REF!</v>
      </c>
      <c r="AI112" s="85" t="e">
        <f t="shared" si="70"/>
        <v>#REF!</v>
      </c>
      <c r="AJ112" s="38">
        <f t="shared" si="88"/>
        <v>140113.63636363638</v>
      </c>
      <c r="AK112" s="38" t="e">
        <f t="shared" si="89"/>
        <v>#REF!</v>
      </c>
      <c r="AL112" s="85" t="e">
        <f t="shared" si="71"/>
        <v>#REF!</v>
      </c>
    </row>
    <row r="113" spans="1:38" s="40" customFormat="1" ht="15">
      <c r="A113" s="16" t="s">
        <v>103</v>
      </c>
      <c r="B113" s="12" t="s">
        <v>30</v>
      </c>
      <c r="C113" s="12">
        <v>38.88</v>
      </c>
      <c r="D113" s="12" t="s">
        <v>115</v>
      </c>
      <c r="E113" s="41">
        <v>98673</v>
      </c>
      <c r="F113" s="42">
        <v>1101067</v>
      </c>
      <c r="G113" s="41">
        <f t="shared" si="77"/>
        <v>198058.25454545452</v>
      </c>
      <c r="H113" s="41">
        <f t="shared" si="45"/>
        <v>107130.68571428573</v>
      </c>
      <c r="I113" s="41">
        <f t="shared" si="78"/>
        <v>1406255.9402597402</v>
      </c>
      <c r="J113" s="38">
        <f t="shared" si="72"/>
        <v>323287.2</v>
      </c>
      <c r="K113" s="38">
        <f t="shared" si="75"/>
        <v>521345.45454545453</v>
      </c>
      <c r="L113" s="38">
        <f t="shared" si="73"/>
        <v>0</v>
      </c>
      <c r="M113" s="52">
        <f t="shared" si="58"/>
        <v>205803.68571428573</v>
      </c>
      <c r="N113" s="52">
        <f t="shared" si="59"/>
        <v>679106.7999999999</v>
      </c>
      <c r="O113" s="38">
        <f t="shared" si="60"/>
        <v>224443.63636363635</v>
      </c>
      <c r="P113" s="38" t="e">
        <f t="shared" si="61"/>
        <v>#REF!</v>
      </c>
      <c r="Q113" s="85" t="e">
        <f t="shared" si="74"/>
        <v>#REF!</v>
      </c>
      <c r="R113" s="38">
        <f t="shared" si="79"/>
        <v>213840</v>
      </c>
      <c r="S113" s="38" t="e">
        <f t="shared" si="80"/>
        <v>#REF!</v>
      </c>
      <c r="T113" s="85" t="e">
        <f t="shared" si="62"/>
        <v>#REF!</v>
      </c>
      <c r="U113" s="38">
        <f t="shared" si="81"/>
        <v>213840</v>
      </c>
      <c r="V113" s="38" t="e">
        <f t="shared" si="82"/>
        <v>#REF!</v>
      </c>
      <c r="W113" s="85" t="e">
        <f t="shared" si="63"/>
        <v>#REF!</v>
      </c>
      <c r="X113" s="38">
        <f t="shared" si="83"/>
        <v>199701.81818181818</v>
      </c>
      <c r="Y113" s="38" t="e">
        <f t="shared" si="84"/>
        <v>#REF!</v>
      </c>
      <c r="Z113" s="85" t="e">
        <f t="shared" si="64"/>
        <v>#REF!</v>
      </c>
      <c r="AA113" s="38">
        <f t="shared" si="85"/>
        <v>199701.81818181818</v>
      </c>
      <c r="AB113" s="38" t="e">
        <f t="shared" si="86"/>
        <v>#REF!</v>
      </c>
      <c r="AC113" s="85" t="e">
        <f t="shared" si="65"/>
        <v>#REF!</v>
      </c>
      <c r="AD113" s="38">
        <f t="shared" si="66"/>
        <v>235047.27272727268</v>
      </c>
      <c r="AE113" s="38" t="e">
        <f t="shared" si="90"/>
        <v>#REF!</v>
      </c>
      <c r="AF113" s="85" t="e">
        <f t="shared" si="68"/>
        <v>#REF!</v>
      </c>
      <c r="AG113" s="38">
        <f t="shared" si="69"/>
        <v>252720.00000000003</v>
      </c>
      <c r="AH113" s="38" t="e">
        <f t="shared" si="87"/>
        <v>#REF!</v>
      </c>
      <c r="AI113" s="85" t="e">
        <f t="shared" si="70"/>
        <v>#REF!</v>
      </c>
      <c r="AJ113" s="38">
        <f t="shared" si="88"/>
        <v>242116.36363636368</v>
      </c>
      <c r="AK113" s="38" t="e">
        <f t="shared" si="89"/>
        <v>#REF!</v>
      </c>
      <c r="AL113" s="85" t="e">
        <f t="shared" si="71"/>
        <v>#REF!</v>
      </c>
    </row>
    <row r="114" spans="1:38" s="40" customFormat="1" ht="15">
      <c r="A114" s="16" t="s">
        <v>123</v>
      </c>
      <c r="B114" s="12" t="s">
        <v>30</v>
      </c>
      <c r="C114" s="12">
        <v>330</v>
      </c>
      <c r="D114" s="12" t="s">
        <v>116</v>
      </c>
      <c r="E114" s="41">
        <v>321460</v>
      </c>
      <c r="F114" s="42">
        <v>8468672</v>
      </c>
      <c r="G114" s="41">
        <f t="shared" si="77"/>
        <v>60060</v>
      </c>
      <c r="H114" s="41">
        <f t="shared" si="45"/>
        <v>349013.7142857143</v>
      </c>
      <c r="I114" s="41">
        <f t="shared" si="78"/>
        <v>8877745.714285715</v>
      </c>
      <c r="J114" s="38">
        <f t="shared" si="72"/>
        <v>295350</v>
      </c>
      <c r="K114" s="38">
        <f t="shared" si="75"/>
        <v>0</v>
      </c>
      <c r="L114" s="38">
        <f t="shared" si="73"/>
        <v>355410</v>
      </c>
      <c r="M114" s="52">
        <f t="shared" si="58"/>
        <v>670473.7142857143</v>
      </c>
      <c r="N114" s="52">
        <f t="shared" si="59"/>
        <v>7851862</v>
      </c>
      <c r="O114" s="38">
        <f t="shared" si="60"/>
        <v>54450</v>
      </c>
      <c r="P114" s="38" t="e">
        <f t="shared" si="61"/>
        <v>#REF!</v>
      </c>
      <c r="Q114" s="85" t="e">
        <f t="shared" si="74"/>
        <v>#REF!</v>
      </c>
      <c r="R114" s="38">
        <f t="shared" si="79"/>
        <v>54450</v>
      </c>
      <c r="S114" s="38" t="e">
        <f t="shared" si="80"/>
        <v>#REF!</v>
      </c>
      <c r="T114" s="85" t="e">
        <f t="shared" si="62"/>
        <v>#REF!</v>
      </c>
      <c r="U114" s="38">
        <f t="shared" si="81"/>
        <v>54450</v>
      </c>
      <c r="V114" s="38" t="e">
        <f t="shared" si="82"/>
        <v>#REF!</v>
      </c>
      <c r="W114" s="85" t="e">
        <f t="shared" si="63"/>
        <v>#REF!</v>
      </c>
      <c r="X114" s="38">
        <f t="shared" si="83"/>
        <v>54450</v>
      </c>
      <c r="Y114" s="38" t="e">
        <f t="shared" si="84"/>
        <v>#REF!</v>
      </c>
      <c r="Z114" s="85" t="e">
        <f t="shared" si="64"/>
        <v>#REF!</v>
      </c>
      <c r="AA114" s="38">
        <f t="shared" si="85"/>
        <v>74910</v>
      </c>
      <c r="AB114" s="38" t="e">
        <f t="shared" si="86"/>
        <v>#REF!</v>
      </c>
      <c r="AC114" s="85" t="e">
        <f t="shared" si="65"/>
        <v>#REF!</v>
      </c>
      <c r="AD114" s="38">
        <f t="shared" si="66"/>
        <v>74910</v>
      </c>
      <c r="AE114" s="38" t="e">
        <f t="shared" si="90"/>
        <v>#REF!</v>
      </c>
      <c r="AF114" s="85" t="e">
        <f t="shared" si="68"/>
        <v>#REF!</v>
      </c>
      <c r="AG114" s="38">
        <f t="shared" si="69"/>
        <v>74910</v>
      </c>
      <c r="AH114" s="38" t="e">
        <f t="shared" si="87"/>
        <v>#REF!</v>
      </c>
      <c r="AI114" s="85" t="e">
        <f t="shared" si="70"/>
        <v>#REF!</v>
      </c>
      <c r="AJ114" s="38">
        <f t="shared" si="88"/>
        <v>74910</v>
      </c>
      <c r="AK114" s="38" t="e">
        <f t="shared" si="89"/>
        <v>#REF!</v>
      </c>
      <c r="AL114" s="85" t="e">
        <f t="shared" si="71"/>
        <v>#REF!</v>
      </c>
    </row>
    <row r="115" spans="1:38" s="40" customFormat="1" ht="15">
      <c r="A115" s="16" t="s">
        <v>118</v>
      </c>
      <c r="B115" s="12" t="s">
        <v>30</v>
      </c>
      <c r="C115" s="12">
        <v>51.6</v>
      </c>
      <c r="D115" s="12" t="s">
        <v>115</v>
      </c>
      <c r="E115" s="41">
        <v>98673</v>
      </c>
      <c r="F115" s="42">
        <v>3101067</v>
      </c>
      <c r="G115" s="41">
        <f t="shared" si="77"/>
        <v>262855.0909090909</v>
      </c>
      <c r="H115" s="41">
        <f t="shared" si="45"/>
        <v>107130.68571428573</v>
      </c>
      <c r="I115" s="41">
        <f t="shared" si="78"/>
        <v>3471052.7766233766</v>
      </c>
      <c r="J115" s="38">
        <f t="shared" si="72"/>
        <v>429054</v>
      </c>
      <c r="K115" s="38">
        <f t="shared" si="75"/>
        <v>691909.0909090908</v>
      </c>
      <c r="L115" s="38">
        <f t="shared" si="73"/>
        <v>0</v>
      </c>
      <c r="M115" s="52">
        <f t="shared" si="58"/>
        <v>205803.68571428573</v>
      </c>
      <c r="N115" s="52">
        <f t="shared" si="59"/>
        <v>2573340</v>
      </c>
      <c r="O115" s="38">
        <f t="shared" si="60"/>
        <v>297872.72727272724</v>
      </c>
      <c r="P115" s="38" t="e">
        <f t="shared" si="61"/>
        <v>#REF!</v>
      </c>
      <c r="Q115" s="85" t="e">
        <f t="shared" si="74"/>
        <v>#REF!</v>
      </c>
      <c r="R115" s="38">
        <f t="shared" si="79"/>
        <v>283800</v>
      </c>
      <c r="S115" s="38" t="e">
        <f t="shared" si="80"/>
        <v>#REF!</v>
      </c>
      <c r="T115" s="85" t="e">
        <f t="shared" si="62"/>
        <v>#REF!</v>
      </c>
      <c r="U115" s="38">
        <f t="shared" si="81"/>
        <v>283800</v>
      </c>
      <c r="V115" s="38" t="e">
        <f t="shared" si="82"/>
        <v>#REF!</v>
      </c>
      <c r="W115" s="85" t="e">
        <f t="shared" si="63"/>
        <v>#REF!</v>
      </c>
      <c r="X115" s="38">
        <f t="shared" si="83"/>
        <v>265036.36363636365</v>
      </c>
      <c r="Y115" s="38" t="e">
        <f t="shared" si="84"/>
        <v>#REF!</v>
      </c>
      <c r="Z115" s="85" t="e">
        <f t="shared" si="64"/>
        <v>#REF!</v>
      </c>
      <c r="AA115" s="38">
        <f t="shared" si="85"/>
        <v>265036.36363636365</v>
      </c>
      <c r="AB115" s="38" t="e">
        <f t="shared" si="86"/>
        <v>#REF!</v>
      </c>
      <c r="AC115" s="85" t="e">
        <f t="shared" si="65"/>
        <v>#REF!</v>
      </c>
      <c r="AD115" s="38">
        <f t="shared" si="66"/>
        <v>311945.4545454545</v>
      </c>
      <c r="AE115" s="38" t="e">
        <f t="shared" si="90"/>
        <v>#REF!</v>
      </c>
      <c r="AF115" s="85" t="e">
        <f t="shared" si="68"/>
        <v>#REF!</v>
      </c>
      <c r="AG115" s="38">
        <f t="shared" si="69"/>
        <v>335400</v>
      </c>
      <c r="AH115" s="38" t="e">
        <f t="shared" si="87"/>
        <v>#REF!</v>
      </c>
      <c r="AI115" s="85" t="e">
        <f t="shared" si="70"/>
        <v>#REF!</v>
      </c>
      <c r="AJ115" s="38">
        <f t="shared" si="88"/>
        <v>321327.27272727276</v>
      </c>
      <c r="AK115" s="38" t="e">
        <f t="shared" si="89"/>
        <v>#REF!</v>
      </c>
      <c r="AL115" s="85" t="e">
        <f t="shared" si="71"/>
        <v>#REF!</v>
      </c>
    </row>
    <row r="116" spans="1:38" s="40" customFormat="1" ht="15">
      <c r="A116" s="16" t="s">
        <v>124</v>
      </c>
      <c r="B116" s="12" t="s">
        <v>30</v>
      </c>
      <c r="C116" s="12">
        <v>24</v>
      </c>
      <c r="D116" s="12" t="s">
        <v>115</v>
      </c>
      <c r="E116" s="41">
        <v>41873</v>
      </c>
      <c r="F116" s="42">
        <v>404886</v>
      </c>
      <c r="G116" s="41">
        <f t="shared" si="77"/>
        <v>122258.1818181818</v>
      </c>
      <c r="H116" s="41">
        <f>+E116*$E$10</f>
        <v>45462.11428571429</v>
      </c>
      <c r="I116" s="41">
        <f t="shared" si="78"/>
        <v>572606.2961038961</v>
      </c>
      <c r="J116" s="38">
        <f t="shared" si="72"/>
        <v>199560</v>
      </c>
      <c r="K116" s="38">
        <f t="shared" si="75"/>
        <v>321818.18181818177</v>
      </c>
      <c r="L116" s="38">
        <f t="shared" si="73"/>
        <v>0</v>
      </c>
      <c r="M116" s="52">
        <f t="shared" si="58"/>
        <v>87335.11428571428</v>
      </c>
      <c r="N116" s="52">
        <f t="shared" si="59"/>
        <v>163453.00000000006</v>
      </c>
      <c r="O116" s="38">
        <f t="shared" si="60"/>
        <v>138545.45454545453</v>
      </c>
      <c r="P116" s="38" t="e">
        <f t="shared" si="61"/>
        <v>#REF!</v>
      </c>
      <c r="Q116" s="85" t="e">
        <f t="shared" si="74"/>
        <v>#REF!</v>
      </c>
      <c r="R116" s="38">
        <f t="shared" si="79"/>
        <v>132000</v>
      </c>
      <c r="S116" s="38" t="e">
        <f t="shared" si="80"/>
        <v>#REF!</v>
      </c>
      <c r="T116" s="85" t="e">
        <f t="shared" si="62"/>
        <v>#REF!</v>
      </c>
      <c r="U116" s="38">
        <f t="shared" si="81"/>
        <v>132000</v>
      </c>
      <c r="V116" s="38" t="e">
        <f t="shared" si="82"/>
        <v>#REF!</v>
      </c>
      <c r="W116" s="85" t="e">
        <f t="shared" si="63"/>
        <v>#REF!</v>
      </c>
      <c r="X116" s="38">
        <f t="shared" si="83"/>
        <v>123272.72727272726</v>
      </c>
      <c r="Y116" s="38" t="e">
        <f t="shared" si="84"/>
        <v>#REF!</v>
      </c>
      <c r="Z116" s="85" t="e">
        <f t="shared" si="64"/>
        <v>#REF!</v>
      </c>
      <c r="AA116" s="38">
        <f t="shared" si="85"/>
        <v>123272.72727272726</v>
      </c>
      <c r="AB116" s="38" t="e">
        <f t="shared" si="86"/>
        <v>#REF!</v>
      </c>
      <c r="AC116" s="85" t="e">
        <f t="shared" si="65"/>
        <v>#REF!</v>
      </c>
      <c r="AD116" s="38">
        <f t="shared" si="66"/>
        <v>145090.90909090906</v>
      </c>
      <c r="AE116" s="38" t="e">
        <f t="shared" si="90"/>
        <v>#REF!</v>
      </c>
      <c r="AF116" s="85" t="e">
        <f t="shared" si="68"/>
        <v>#REF!</v>
      </c>
      <c r="AG116" s="38">
        <f t="shared" si="69"/>
        <v>156000</v>
      </c>
      <c r="AH116" s="38" t="e">
        <f t="shared" si="87"/>
        <v>#REF!</v>
      </c>
      <c r="AI116" s="85" t="e">
        <f t="shared" si="70"/>
        <v>#REF!</v>
      </c>
      <c r="AJ116" s="38">
        <f t="shared" si="88"/>
        <v>149454.54545454547</v>
      </c>
      <c r="AK116" s="38" t="e">
        <f t="shared" si="89"/>
        <v>#REF!</v>
      </c>
      <c r="AL116" s="85" t="e">
        <f t="shared" si="71"/>
        <v>#REF!</v>
      </c>
    </row>
    <row r="117" spans="1:38" s="40" customFormat="1" ht="15">
      <c r="A117" s="16" t="s">
        <v>125</v>
      </c>
      <c r="B117" s="12" t="s">
        <v>30</v>
      </c>
      <c r="C117" s="12"/>
      <c r="D117" s="12"/>
      <c r="E117" s="41">
        <v>48658</v>
      </c>
      <c r="F117" s="42">
        <v>89034</v>
      </c>
      <c r="G117" s="41">
        <f t="shared" si="77"/>
        <v>0</v>
      </c>
      <c r="H117" s="41">
        <f>+E117*$E$10</f>
        <v>52828.68571428572</v>
      </c>
      <c r="I117" s="41">
        <f t="shared" si="78"/>
        <v>141862.6857142857</v>
      </c>
      <c r="J117" s="38">
        <f t="shared" si="72"/>
        <v>0</v>
      </c>
      <c r="K117" s="38">
        <f t="shared" si="75"/>
        <v>0</v>
      </c>
      <c r="L117" s="38">
        <f t="shared" si="73"/>
        <v>0</v>
      </c>
      <c r="M117" s="52">
        <f t="shared" si="58"/>
        <v>101486.68571428572</v>
      </c>
      <c r="N117" s="52">
        <f t="shared" si="59"/>
        <v>40375.999999999985</v>
      </c>
      <c r="O117" s="38">
        <f t="shared" si="60"/>
        <v>0</v>
      </c>
      <c r="P117" s="38" t="e">
        <f t="shared" si="61"/>
        <v>#REF!</v>
      </c>
      <c r="Q117" s="85" t="e">
        <f t="shared" si="74"/>
        <v>#REF!</v>
      </c>
      <c r="R117" s="38">
        <f t="shared" si="79"/>
        <v>0</v>
      </c>
      <c r="S117" s="38" t="e">
        <f t="shared" si="80"/>
        <v>#REF!</v>
      </c>
      <c r="T117" s="85" t="e">
        <f t="shared" si="62"/>
        <v>#REF!</v>
      </c>
      <c r="U117" s="38">
        <f t="shared" si="81"/>
        <v>0</v>
      </c>
      <c r="V117" s="38" t="e">
        <f t="shared" si="82"/>
        <v>#REF!</v>
      </c>
      <c r="W117" s="85" t="e">
        <f t="shared" si="63"/>
        <v>#REF!</v>
      </c>
      <c r="X117" s="38">
        <f t="shared" si="83"/>
        <v>0</v>
      </c>
      <c r="Y117" s="38" t="e">
        <f t="shared" si="84"/>
        <v>#REF!</v>
      </c>
      <c r="Z117" s="85" t="e">
        <f t="shared" si="64"/>
        <v>#REF!</v>
      </c>
      <c r="AA117" s="38">
        <f t="shared" si="85"/>
        <v>0</v>
      </c>
      <c r="AB117" s="38" t="e">
        <f t="shared" si="86"/>
        <v>#REF!</v>
      </c>
      <c r="AC117" s="85" t="e">
        <f t="shared" si="65"/>
        <v>#REF!</v>
      </c>
      <c r="AD117" s="38">
        <f t="shared" si="66"/>
        <v>0</v>
      </c>
      <c r="AE117" s="38" t="e">
        <f t="shared" si="90"/>
        <v>#REF!</v>
      </c>
      <c r="AF117" s="85" t="e">
        <f t="shared" si="68"/>
        <v>#REF!</v>
      </c>
      <c r="AG117" s="38">
        <f t="shared" si="69"/>
        <v>0</v>
      </c>
      <c r="AH117" s="38" t="e">
        <f t="shared" si="87"/>
        <v>#REF!</v>
      </c>
      <c r="AI117" s="85" t="e">
        <f t="shared" si="70"/>
        <v>#REF!</v>
      </c>
      <c r="AJ117" s="38">
        <f t="shared" si="88"/>
        <v>0</v>
      </c>
      <c r="AK117" s="38" t="e">
        <f t="shared" si="89"/>
        <v>#REF!</v>
      </c>
      <c r="AL117" s="85" t="e">
        <f t="shared" si="71"/>
        <v>#REF!</v>
      </c>
    </row>
    <row r="118" spans="1:38" s="40" customFormat="1" ht="15">
      <c r="A118" s="16" t="s">
        <v>127</v>
      </c>
      <c r="B118" s="12" t="s">
        <v>30</v>
      </c>
      <c r="C118" s="12">
        <v>10.54</v>
      </c>
      <c r="D118" s="12" t="s">
        <v>115</v>
      </c>
      <c r="E118" s="41">
        <v>48658</v>
      </c>
      <c r="F118" s="42">
        <v>324447</v>
      </c>
      <c r="G118" s="41">
        <f t="shared" si="77"/>
        <v>53691.71818181816</v>
      </c>
      <c r="H118" s="41">
        <f>+E118*$E$10</f>
        <v>52828.68571428572</v>
      </c>
      <c r="I118" s="41">
        <f t="shared" si="78"/>
        <v>430967.40389610385</v>
      </c>
      <c r="J118" s="38">
        <f t="shared" si="72"/>
        <v>87640.09999999999</v>
      </c>
      <c r="K118" s="38">
        <f t="shared" si="75"/>
        <v>141331.81818181815</v>
      </c>
      <c r="L118" s="38">
        <f t="shared" si="73"/>
        <v>0</v>
      </c>
      <c r="M118" s="52">
        <f t="shared" si="58"/>
        <v>101486.68571428572</v>
      </c>
      <c r="N118" s="52">
        <f t="shared" si="59"/>
        <v>188148.89999999997</v>
      </c>
      <c r="O118" s="38">
        <f t="shared" si="60"/>
        <v>60844.54545454544</v>
      </c>
      <c r="P118" s="38" t="e">
        <f t="shared" si="61"/>
        <v>#REF!</v>
      </c>
      <c r="Q118" s="85" t="e">
        <f t="shared" si="74"/>
        <v>#REF!</v>
      </c>
      <c r="R118" s="38">
        <f t="shared" si="79"/>
        <v>57969.99999999999</v>
      </c>
      <c r="S118" s="38" t="e">
        <f t="shared" si="80"/>
        <v>#REF!</v>
      </c>
      <c r="T118" s="85" t="e">
        <f t="shared" si="62"/>
        <v>#REF!</v>
      </c>
      <c r="U118" s="38">
        <f t="shared" si="81"/>
        <v>57969.99999999999</v>
      </c>
      <c r="V118" s="38" t="e">
        <f t="shared" si="82"/>
        <v>#REF!</v>
      </c>
      <c r="W118" s="85" t="e">
        <f t="shared" si="63"/>
        <v>#REF!</v>
      </c>
      <c r="X118" s="38">
        <f t="shared" si="83"/>
        <v>54137.27272727272</v>
      </c>
      <c r="Y118" s="38" t="e">
        <f t="shared" si="84"/>
        <v>#REF!</v>
      </c>
      <c r="Z118" s="85" t="e">
        <f t="shared" si="64"/>
        <v>#REF!</v>
      </c>
      <c r="AA118" s="38">
        <f t="shared" si="85"/>
        <v>54137.27272727272</v>
      </c>
      <c r="AB118" s="38" t="e">
        <f t="shared" si="86"/>
        <v>#REF!</v>
      </c>
      <c r="AC118" s="85" t="e">
        <f t="shared" si="65"/>
        <v>#REF!</v>
      </c>
      <c r="AD118" s="38">
        <f t="shared" si="66"/>
        <v>63719.09090909089</v>
      </c>
      <c r="AE118" s="38" t="e">
        <f t="shared" si="90"/>
        <v>#REF!</v>
      </c>
      <c r="AF118" s="85" t="e">
        <f t="shared" si="68"/>
        <v>#REF!</v>
      </c>
      <c r="AG118" s="38">
        <f t="shared" si="69"/>
        <v>68510</v>
      </c>
      <c r="AH118" s="38" t="e">
        <f t="shared" si="87"/>
        <v>#REF!</v>
      </c>
      <c r="AI118" s="85" t="e">
        <f t="shared" si="70"/>
        <v>#REF!</v>
      </c>
      <c r="AJ118" s="38">
        <f t="shared" si="88"/>
        <v>65635.45454545454</v>
      </c>
      <c r="AK118" s="38" t="e">
        <f t="shared" si="89"/>
        <v>#REF!</v>
      </c>
      <c r="AL118" s="85" t="e">
        <f t="shared" si="71"/>
        <v>#REF!</v>
      </c>
    </row>
    <row r="119" spans="1:38" s="40" customFormat="1" ht="15">
      <c r="A119" s="16" t="s">
        <v>128</v>
      </c>
      <c r="B119" s="12" t="s">
        <v>30</v>
      </c>
      <c r="C119" s="12">
        <v>10.54</v>
      </c>
      <c r="D119" s="12" t="s">
        <v>115</v>
      </c>
      <c r="E119" s="41">
        <v>48658</v>
      </c>
      <c r="F119" s="42">
        <v>324447</v>
      </c>
      <c r="G119" s="41">
        <f t="shared" si="77"/>
        <v>53691.71818181816</v>
      </c>
      <c r="H119" s="41">
        <f>+E119*$E$10</f>
        <v>52828.68571428572</v>
      </c>
      <c r="I119" s="41">
        <f t="shared" si="78"/>
        <v>430967.40389610385</v>
      </c>
      <c r="J119" s="38">
        <f t="shared" si="72"/>
        <v>87640.09999999999</v>
      </c>
      <c r="K119" s="38">
        <f t="shared" si="75"/>
        <v>141331.81818181815</v>
      </c>
      <c r="L119" s="38">
        <f t="shared" si="73"/>
        <v>0</v>
      </c>
      <c r="M119" s="52">
        <f t="shared" si="58"/>
        <v>101486.68571428572</v>
      </c>
      <c r="N119" s="52">
        <f t="shared" si="59"/>
        <v>188148.89999999997</v>
      </c>
      <c r="O119" s="38">
        <f t="shared" si="60"/>
        <v>60844.54545454544</v>
      </c>
      <c r="P119" s="38" t="e">
        <f t="shared" si="61"/>
        <v>#REF!</v>
      </c>
      <c r="Q119" s="85" t="e">
        <f t="shared" si="74"/>
        <v>#REF!</v>
      </c>
      <c r="R119" s="38">
        <f t="shared" si="79"/>
        <v>57969.99999999999</v>
      </c>
      <c r="S119" s="38" t="e">
        <f t="shared" si="80"/>
        <v>#REF!</v>
      </c>
      <c r="T119" s="85" t="e">
        <f t="shared" si="62"/>
        <v>#REF!</v>
      </c>
      <c r="U119" s="38">
        <f t="shared" si="81"/>
        <v>57969.99999999999</v>
      </c>
      <c r="V119" s="38" t="e">
        <f t="shared" si="82"/>
        <v>#REF!</v>
      </c>
      <c r="W119" s="85" t="e">
        <f t="shared" si="63"/>
        <v>#REF!</v>
      </c>
      <c r="X119" s="38">
        <f t="shared" si="83"/>
        <v>54137.27272727272</v>
      </c>
      <c r="Y119" s="38" t="e">
        <f t="shared" si="84"/>
        <v>#REF!</v>
      </c>
      <c r="Z119" s="85" t="e">
        <f t="shared" si="64"/>
        <v>#REF!</v>
      </c>
      <c r="AA119" s="38">
        <f t="shared" si="85"/>
        <v>54137.27272727272</v>
      </c>
      <c r="AB119" s="38" t="e">
        <f t="shared" si="86"/>
        <v>#REF!</v>
      </c>
      <c r="AC119" s="85" t="e">
        <f t="shared" si="65"/>
        <v>#REF!</v>
      </c>
      <c r="AD119" s="38">
        <f t="shared" si="66"/>
        <v>63719.09090909089</v>
      </c>
      <c r="AE119" s="38" t="e">
        <f t="shared" si="90"/>
        <v>#REF!</v>
      </c>
      <c r="AF119" s="85" t="e">
        <f t="shared" si="68"/>
        <v>#REF!</v>
      </c>
      <c r="AG119" s="38">
        <f t="shared" si="69"/>
        <v>68510</v>
      </c>
      <c r="AH119" s="38" t="e">
        <f t="shared" si="87"/>
        <v>#REF!</v>
      </c>
      <c r="AI119" s="85" t="e">
        <f t="shared" si="70"/>
        <v>#REF!</v>
      </c>
      <c r="AJ119" s="38">
        <f t="shared" si="88"/>
        <v>65635.45454545454</v>
      </c>
      <c r="AK119" s="38" t="e">
        <f t="shared" si="89"/>
        <v>#REF!</v>
      </c>
      <c r="AL119" s="85" t="e">
        <f t="shared" si="71"/>
        <v>#REF!</v>
      </c>
    </row>
    <row r="120" spans="1:38" s="40" customFormat="1" ht="15">
      <c r="A120" s="17" t="s">
        <v>3</v>
      </c>
      <c r="B120" s="18" t="s">
        <v>30</v>
      </c>
      <c r="C120" s="12">
        <v>573.3</v>
      </c>
      <c r="D120" s="12" t="s">
        <v>115</v>
      </c>
      <c r="E120" s="41">
        <v>877332</v>
      </c>
      <c r="F120" s="42">
        <v>8300417</v>
      </c>
      <c r="G120" s="41">
        <f t="shared" si="77"/>
        <v>2920442.3181818174</v>
      </c>
      <c r="H120" s="41">
        <f>+E120*$E$10</f>
        <v>952531.8857142859</v>
      </c>
      <c r="I120" s="41">
        <f t="shared" si="78"/>
        <v>12173391.203896102</v>
      </c>
      <c r="J120" s="38">
        <f t="shared" si="72"/>
        <v>4766989.5</v>
      </c>
      <c r="K120" s="38">
        <f t="shared" si="75"/>
        <v>7687431.818181817</v>
      </c>
      <c r="L120" s="38">
        <f t="shared" si="73"/>
        <v>0</v>
      </c>
      <c r="M120" s="52">
        <f t="shared" si="58"/>
        <v>1829863.885714286</v>
      </c>
      <c r="N120" s="52">
        <f t="shared" si="59"/>
        <v>2656095.499999998</v>
      </c>
      <c r="O120" s="38">
        <f t="shared" si="60"/>
        <v>3309504.545454545</v>
      </c>
      <c r="P120" s="38" t="e">
        <f t="shared" si="61"/>
        <v>#REF!</v>
      </c>
      <c r="Q120" s="85" t="e">
        <f t="shared" si="74"/>
        <v>#REF!</v>
      </c>
      <c r="R120" s="38">
        <f t="shared" si="79"/>
        <v>3153149.9999999995</v>
      </c>
      <c r="S120" s="38" t="e">
        <f t="shared" si="80"/>
        <v>#REF!</v>
      </c>
      <c r="T120" s="85" t="e">
        <f t="shared" si="62"/>
        <v>#REF!</v>
      </c>
      <c r="U120" s="38">
        <f t="shared" si="81"/>
        <v>3153149.9999999995</v>
      </c>
      <c r="V120" s="38" t="e">
        <f t="shared" si="82"/>
        <v>#REF!</v>
      </c>
      <c r="W120" s="85" t="e">
        <f t="shared" si="63"/>
        <v>#REF!</v>
      </c>
      <c r="X120" s="38">
        <f t="shared" si="83"/>
        <v>2944677.2727272725</v>
      </c>
      <c r="Y120" s="38" t="e">
        <f t="shared" si="84"/>
        <v>#REF!</v>
      </c>
      <c r="Z120" s="85" t="e">
        <f t="shared" si="64"/>
        <v>#REF!</v>
      </c>
      <c r="AA120" s="38">
        <f t="shared" si="85"/>
        <v>2944677.2727272725</v>
      </c>
      <c r="AB120" s="38" t="e">
        <f t="shared" si="86"/>
        <v>#REF!</v>
      </c>
      <c r="AC120" s="85" t="e">
        <f t="shared" si="65"/>
        <v>#REF!</v>
      </c>
      <c r="AD120" s="38">
        <f t="shared" si="66"/>
        <v>3465859.09090909</v>
      </c>
      <c r="AE120" s="38" t="e">
        <f t="shared" si="90"/>
        <v>#REF!</v>
      </c>
      <c r="AF120" s="85" t="e">
        <f t="shared" si="68"/>
        <v>#REF!</v>
      </c>
      <c r="AG120" s="38">
        <f t="shared" si="69"/>
        <v>3726449.9999999995</v>
      </c>
      <c r="AH120" s="38" t="e">
        <f t="shared" si="87"/>
        <v>#REF!</v>
      </c>
      <c r="AI120" s="85" t="e">
        <f t="shared" si="70"/>
        <v>#REF!</v>
      </c>
      <c r="AJ120" s="38">
        <f t="shared" si="88"/>
        <v>3570095.4545454546</v>
      </c>
      <c r="AK120" s="38" t="e">
        <f t="shared" si="89"/>
        <v>#REF!</v>
      </c>
      <c r="AL120" s="85" t="e">
        <f t="shared" si="71"/>
        <v>#REF!</v>
      </c>
    </row>
    <row r="121" spans="1:10" ht="12.75">
      <c r="A121" s="31"/>
      <c r="B121" s="31"/>
      <c r="C121" s="46"/>
      <c r="D121" s="46"/>
      <c r="E121" s="31"/>
      <c r="F121" s="31"/>
      <c r="G121" s="31"/>
      <c r="H121" s="31"/>
      <c r="I121" s="31"/>
      <c r="J121" s="27"/>
    </row>
  </sheetData>
  <sheetProtection/>
  <mergeCells count="30">
    <mergeCell ref="AG12:AI12"/>
    <mergeCell ref="AJ12:AL12"/>
    <mergeCell ref="AA12:AC12"/>
    <mergeCell ref="W4:X4"/>
    <mergeCell ref="X12:Z12"/>
    <mergeCell ref="AD12:AF12"/>
    <mergeCell ref="K12:N12"/>
    <mergeCell ref="O12:Q12"/>
    <mergeCell ref="R12:T12"/>
    <mergeCell ref="U12:W12"/>
    <mergeCell ref="F7:G7"/>
    <mergeCell ref="F8:G8"/>
    <mergeCell ref="F9:G9"/>
    <mergeCell ref="A12:A13"/>
    <mergeCell ref="B12:B13"/>
    <mergeCell ref="C12:D12"/>
    <mergeCell ref="E12:F12"/>
    <mergeCell ref="G12:H12"/>
    <mergeCell ref="O4:P4"/>
    <mergeCell ref="Q4:R4"/>
    <mergeCell ref="S4:T4"/>
    <mergeCell ref="U4:V4"/>
    <mergeCell ref="A1:I1"/>
    <mergeCell ref="A2:I2"/>
    <mergeCell ref="A3:I3"/>
    <mergeCell ref="H4:I4"/>
    <mergeCell ref="K4:L4"/>
    <mergeCell ref="M4:N4"/>
    <mergeCell ref="F5:G5"/>
    <mergeCell ref="F6:G6"/>
  </mergeCells>
  <printOptions horizontalCentered="1"/>
  <pageMargins left="0.45" right="0" top="0.4" bottom="0.27" header="0.43" footer="0.25"/>
  <pageSetup horizontalDpi="600" verticalDpi="600" orientation="portrait" paperSize="9" scale="90" r:id="rId3"/>
  <headerFooter alignWithMargins="0">
    <oddFooter>&amp;L&amp;A&amp;R&amp;P/&amp;N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117 Hang Buom -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Nhung - MOC</cp:lastModifiedBy>
  <cp:lastPrinted>2012-10-29T03:01:04Z</cp:lastPrinted>
  <dcterms:created xsi:type="dcterms:W3CDTF">2000-05-26T16:45:09Z</dcterms:created>
  <dcterms:modified xsi:type="dcterms:W3CDTF">2012-10-30T08:19:42Z</dcterms:modified>
  <cp:category/>
  <cp:version/>
  <cp:contentType/>
  <cp:contentStatus/>
</cp:coreProperties>
</file>